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20700" windowHeight="7320" tabRatio="550" activeTab="1"/>
  </bookViews>
  <sheets>
    <sheet name="Instructions" sheetId="8" r:id="rId1"/>
    <sheet name="HW 1 Q1.a. R&amp;E Sales" sheetId="7" r:id="rId2"/>
    <sheet name="HW1 Q1.b. R&amp;E Sales" sheetId="3" r:id="rId3"/>
    <sheet name="HW1 Q2 Westmark" sheetId="5" r:id="rId4"/>
  </sheets>
  <definedNames>
    <definedName name="GVKey">"companies=007435-01"</definedName>
    <definedName name="ListOffset" hidden="1">1</definedName>
    <definedName name="Set">" "</definedName>
    <definedName name="SPErrors">"NoErrors"</definedName>
    <definedName name="SPTemplateType">"SingleTicker"</definedName>
    <definedName name="SPWS_WBID" localSheetId="1">"344354AE-8885-4F14-9FDE-7074B0DD81C7"</definedName>
    <definedName name="SPWS_WBID" localSheetId="2">"344354AE-8885-4F14-9FDE-7074B0DD81C7"</definedName>
    <definedName name="SPWS_WBID">"69975D64-48F2-11D4-9F02-9150DCAB963E"</definedName>
    <definedName name="SPWS_WSID" localSheetId="1" hidden="1">"63388232-4DA8-4135-A787-20534AEF9473"</definedName>
    <definedName name="SPWS_WSID" localSheetId="2" hidden="1">"63388232-4DA8-4135-A787-20534AEF9473"</definedName>
    <definedName name="Ticker">"MW"</definedName>
  </definedNames>
  <calcPr calcId="152511"/>
  <fileRecoveryPr repairLoad="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66" i="7" l="1"/>
  <c r="D66" i="3"/>
  <c r="D43" i="7"/>
  <c r="D53" i="7"/>
  <c r="D56" i="7" s="1"/>
  <c r="D53" i="3"/>
  <c r="D43" i="3"/>
  <c r="G43" i="5"/>
  <c r="H43" i="5"/>
  <c r="F43" i="5"/>
  <c r="H39" i="5"/>
  <c r="H38" i="5"/>
  <c r="H35" i="5"/>
  <c r="G39" i="5"/>
  <c r="G35" i="5"/>
  <c r="G38" i="5"/>
  <c r="F39" i="5"/>
  <c r="F38" i="5"/>
  <c r="F35" i="5"/>
  <c r="H24" i="5"/>
  <c r="G23" i="5"/>
  <c r="F23" i="5"/>
  <c r="G33" i="5"/>
  <c r="H33" i="5"/>
  <c r="F33" i="5"/>
  <c r="G32" i="5"/>
  <c r="H31" i="5"/>
  <c r="H30" i="5"/>
  <c r="H29" i="5"/>
  <c r="H27" i="5"/>
  <c r="G27" i="5"/>
  <c r="F27" i="5"/>
  <c r="G24" i="5"/>
  <c r="H22" i="5"/>
  <c r="G22" i="5"/>
  <c r="H23" i="5" s="1"/>
  <c r="F22" i="5"/>
  <c r="F24" i="5" s="1"/>
  <c r="D65" i="7"/>
  <c r="D65" i="3"/>
  <c r="D59" i="3"/>
  <c r="D47" i="3"/>
  <c r="D58" i="3"/>
  <c r="D56" i="3"/>
  <c r="D60" i="3" s="1"/>
  <c r="D46" i="3"/>
  <c r="D48" i="3" s="1"/>
  <c r="D44" i="3"/>
  <c r="D42" i="3"/>
  <c r="D36" i="3"/>
  <c r="D35" i="3"/>
  <c r="D34" i="3"/>
  <c r="D33" i="3"/>
  <c r="D32" i="3"/>
  <c r="D31" i="3"/>
  <c r="D29" i="3"/>
  <c r="D28" i="3"/>
  <c r="D27" i="3"/>
  <c r="D27" i="7"/>
  <c r="D58" i="7"/>
  <c r="D47" i="7"/>
  <c r="D62" i="7" l="1"/>
  <c r="D62" i="3"/>
  <c r="D42" i="7"/>
  <c r="D46" i="7" s="1"/>
  <c r="D48" i="7" s="1"/>
  <c r="D44" i="7"/>
  <c r="D35" i="7"/>
  <c r="D33" i="7"/>
  <c r="D31" i="7"/>
  <c r="D29" i="7"/>
  <c r="D32" i="7" s="1"/>
  <c r="D34" i="7" s="1"/>
  <c r="D36" i="7" s="1"/>
  <c r="D59" i="7" s="1"/>
  <c r="D60" i="7" s="1"/>
  <c r="D28" i="7"/>
  <c r="C6" i="8" l="1"/>
  <c r="C32" i="7" l="1"/>
  <c r="C32" i="3"/>
</calcChain>
</file>

<file path=xl/sharedStrings.xml><?xml version="1.0" encoding="utf-8"?>
<sst xmlns="http://schemas.openxmlformats.org/spreadsheetml/2006/main" count="239" uniqueCount="146">
  <si>
    <t>b.</t>
  </si>
  <si>
    <t>R&amp;E SUPPLIES</t>
  </si>
  <si>
    <t>Facts and assumptions ($ thousands)</t>
  </si>
  <si>
    <t>Actual</t>
  </si>
  <si>
    <t>Forecast</t>
  </si>
  <si>
    <t>Net sales</t>
  </si>
  <si>
    <t>Growth rate in sales</t>
  </si>
  <si>
    <t>Cost of goods sold/net sales</t>
  </si>
  <si>
    <t>Gen., sell., and admin. expense/net sales</t>
  </si>
  <si>
    <t>Long-term debt</t>
  </si>
  <si>
    <t>Current portion long-term debt</t>
  </si>
  <si>
    <t>Interest rate</t>
  </si>
  <si>
    <t>Tax rate</t>
  </si>
  <si>
    <t>Dividend/earnings after tax</t>
  </si>
  <si>
    <t>Current assets/net sales</t>
  </si>
  <si>
    <t>Net fixed assets</t>
  </si>
  <si>
    <t>Cost of goods sold</t>
  </si>
  <si>
    <t>Gross profit</t>
  </si>
  <si>
    <t>Earnings before tax</t>
  </si>
  <si>
    <t>Tax</t>
  </si>
  <si>
    <t>Earnings after tax</t>
  </si>
  <si>
    <t>Total assets</t>
  </si>
  <si>
    <t>External funding required</t>
  </si>
  <si>
    <t>Expenses:</t>
  </si>
  <si>
    <t>General, selling, and administrative expenses</t>
  </si>
  <si>
    <t>Net interest expense</t>
  </si>
  <si>
    <t>Assets</t>
  </si>
  <si>
    <t>Current assets:</t>
  </si>
  <si>
    <t>Cash and securities</t>
  </si>
  <si>
    <t>Accounts receivable</t>
  </si>
  <si>
    <t>Inventories</t>
  </si>
  <si>
    <t>Prepaid expenses</t>
  </si>
  <si>
    <t>Total current assets</t>
  </si>
  <si>
    <t>Liabilities and Owners’ Equity</t>
  </si>
  <si>
    <t>Current liabilities:</t>
  </si>
  <si>
    <t>Bank loan</t>
  </si>
  <si>
    <t>Accounts payable</t>
  </si>
  <si>
    <t>Accrued wages</t>
  </si>
  <si>
    <t>Total current liabilities</t>
  </si>
  <si>
    <t>Common stock</t>
  </si>
  <si>
    <t>Retained earnings</t>
  </si>
  <si>
    <t>Total liabilities and owners’ equity</t>
  </si>
  <si>
    <t>Rough estimate</t>
  </si>
  <si>
    <t>59-day payables period</t>
  </si>
  <si>
    <t>Depreciation</t>
  </si>
  <si>
    <t>2018F</t>
  </si>
  <si>
    <t>Comments</t>
  </si>
  <si>
    <t>January</t>
  </si>
  <si>
    <t>February</t>
  </si>
  <si>
    <t>March</t>
  </si>
  <si>
    <t>Cash receipts:</t>
  </si>
  <si>
    <t xml:space="preserve">  Sales for cash</t>
  </si>
  <si>
    <t xml:space="preserve">  Collections from credit sales</t>
  </si>
  <si>
    <t>Total cash receipts</t>
  </si>
  <si>
    <t>Cash disbursements:</t>
  </si>
  <si>
    <t xml:space="preserve">  Payment for purchases</t>
  </si>
  <si>
    <t xml:space="preserve">  Wages</t>
  </si>
  <si>
    <t xml:space="preserve">  Interest payments</t>
  </si>
  <si>
    <t xml:space="preserve">  Principal payments</t>
  </si>
  <si>
    <t xml:space="preserve">  Dividends</t>
  </si>
  <si>
    <t xml:space="preserve">  Tax payments</t>
  </si>
  <si>
    <t>Total cash disbursements</t>
  </si>
  <si>
    <t>Net receipts (disbursements)</t>
  </si>
  <si>
    <t>Determination of cash needs:</t>
  </si>
  <si>
    <t xml:space="preserve">  Beginning cash</t>
  </si>
  <si>
    <t xml:space="preserve">  Net receipts (disbursements)</t>
  </si>
  <si>
    <t xml:space="preserve">  Ending cash</t>
  </si>
  <si>
    <t xml:space="preserve">  Minimum cash desired</t>
  </si>
  <si>
    <t xml:space="preserve">  Cash surplus (deficit)</t>
  </si>
  <si>
    <t>New investment in PP&amp;E</t>
  </si>
  <si>
    <t>20 days sales</t>
  </si>
  <si>
    <t>55-day collection period</t>
  </si>
  <si>
    <t>10 times turnover</t>
  </si>
  <si>
    <t>Based on an existing payment schedule</t>
  </si>
  <si>
    <t>Operating profit</t>
  </si>
  <si>
    <t>2017 (Actual)</t>
  </si>
  <si>
    <t>2018 (Projected)</t>
  </si>
  <si>
    <t>October</t>
  </si>
  <si>
    <t>November</t>
  </si>
  <si>
    <t>December</t>
  </si>
  <si>
    <t>Sales</t>
  </si>
  <si>
    <t>Purchases</t>
  </si>
  <si>
    <t>Wages payable monthly</t>
  </si>
  <si>
    <t>Principal payment on debt due in March</t>
  </si>
  <si>
    <t>Interest due in March</t>
  </si>
  <si>
    <t>Dividend payable in March</t>
  </si>
  <si>
    <t>Taxes payable in February</t>
  </si>
  <si>
    <t>Addition to accumulated depreciation in March</t>
  </si>
  <si>
    <t>Cash balance on January 1, 2018</t>
  </si>
  <si>
    <t>Minimum desired cash balance</t>
  </si>
  <si>
    <t xml:space="preserve">The treasurer of Westmark Industrial, Inc., a wholesale distributor of household appliances, wants to estimate his company’s cash balances for the first three months of 2018. Using the following information, construct a monthly cash budget for Westmark for January through March 2018. Westmark’s sales are 20 percent for cash, with the rest on 30-day credit terms. Its purchases are all on 60-day credit terms. </t>
  </si>
  <si>
    <t>Does it appear from your results that the treasurer should be concerned about investing excess cash or looking for a bank loan?</t>
  </si>
  <si>
    <t>1a.</t>
  </si>
  <si>
    <t>Question 1b</t>
  </si>
  <si>
    <t>Question 1a</t>
  </si>
  <si>
    <t>Question 2</t>
  </si>
  <si>
    <t>HW1</t>
  </si>
  <si>
    <t>Points</t>
  </si>
  <si>
    <t>Total</t>
  </si>
  <si>
    <t xml:space="preserve">Your responses must be entered in the designated cells (shaded in blue) to receive credit.  </t>
  </si>
  <si>
    <t>All work must be calculated with formulas that are linked to the facts and assumptions cells.  Hard-typed numbers with no reference to input variables will not receive any partial credit.</t>
  </si>
  <si>
    <t>Times Interest Earned</t>
  </si>
  <si>
    <t>Times Burden Covered</t>
  </si>
  <si>
    <t>60-day collection period</t>
  </si>
  <si>
    <t>9 times turnover</t>
  </si>
  <si>
    <t>60-day payables period</t>
  </si>
  <si>
    <t>INCOME STATEMENT</t>
  </si>
  <si>
    <t>BALANCE SHEET</t>
  </si>
  <si>
    <t>Using the spreadsheet information presented next, forecast the external funding required, TIE and TBC ratios for R&amp;E Supplies in 2018.  Be sure to calculate all forecast values with formulas that are linked to the "Facts and Assumptions" cells to receive credit.  Use the "Comments" column to explain how the forecast figures were estimated.</t>
  </si>
  <si>
    <t>Perform a scenario analysis on this projection. How does R&amp;E’s projected external financing required and TIE and TBC ratios change if a severe recession occurs in 2018? Assume net sales decline 3 percent, cost of goods sold rises to 87 percent of net sales due to price cutting, and collection period increases to 60 days and inventory turnover decreases to 9X as management fails to scale down working capital needs promptly in response to declining sales. Also, assume that there will be no dividend payments made under a recession scenario. Be sure to calculate all forecast values with formulas that are linked to the "Facts and Assumptions" cells to receive credit.  Use the "Comments" column to explain how the forecast figures were estimated.</t>
  </si>
  <si>
    <t>Briefly interpret the coverage ratios you calculated below.</t>
  </si>
  <si>
    <t xml:space="preserve">Leave this cell blank. </t>
  </si>
  <si>
    <t>Please answer the questions included in this worksheet and upload your file on Canvas by September 15.</t>
    <phoneticPr fontId="16" type="noConversion"/>
  </si>
  <si>
    <t>Net sales of the previous year multiplied by 112%. This is because of twelve percent increase.</t>
  </si>
  <si>
    <t>It is the difference between cost of goods sold and net sales.</t>
  </si>
  <si>
    <t>cost of goods sold is decreasing by 14% 2017</t>
  </si>
  <si>
    <t>The 2017 general selling, and adminstrative expenses will increase by 12% in 2018</t>
  </si>
  <si>
    <t>This is the difference between gross profit and general selling and administrative expenses</t>
  </si>
  <si>
    <t xml:space="preserve">It is the current debt minus the product of interest rate and current debt  </t>
  </si>
  <si>
    <t>It is the difference between operating profit and net interest expense.</t>
  </si>
  <si>
    <t>The tax rate is 25% increase from the 2017's tax. It is given by 2017's tax multiplied by 125%</t>
  </si>
  <si>
    <t xml:space="preserve">This is the difference between earnings before tax and tax. </t>
  </si>
  <si>
    <t>day sales = cash and securities  (Net Credit Sales / 365 days)</t>
  </si>
  <si>
    <t>It is the sum of NET fixed assets and total current asset.</t>
  </si>
  <si>
    <t>It is the net fixed assets in 2017 minus depreciation in 2018.</t>
  </si>
  <si>
    <t>It is the sum of cash and securities, accounts recievables, inventories, and prepaid expenses</t>
  </si>
  <si>
    <t>It is calculated as cost of goods sold divided by turnover value.</t>
  </si>
  <si>
    <t>Accounts payable Collection Period = payables/ (Net Credit Sales / 365 days)</t>
  </si>
  <si>
    <t>Accounts Receivable Collection Period =  Receivables / (Net Credit Sales / 365 days)</t>
  </si>
  <si>
    <t>Total current liabilities is got from adding accounts payable portion of long term debt and accrued wages</t>
  </si>
  <si>
    <t>It is given by the common stock in 2017 plus the new investment</t>
  </si>
  <si>
    <t>Retained income in 2017 plus earnings in 2018</t>
  </si>
  <si>
    <t>This is the summation of total current liabilities,long-term debt, common stock, and retained earnings.</t>
  </si>
  <si>
    <t>Times burden covered = EBIT/(interest expense + principle payment *(1-tax rate).</t>
  </si>
  <si>
    <t>cost of goods sold is decreasing by 13% 2017</t>
  </si>
  <si>
    <t>Net sales of the previous year multiplied by 97%. This is because of thhree percent decrease.</t>
  </si>
  <si>
    <t>It is the sum of net fixed assets and total current asset.</t>
  </si>
  <si>
    <t>This  indicates that a company can pay for its interest expense several times over</t>
  </si>
  <si>
    <t>This times interest earned ratio is favorable for itshows that the firm presents less of a risk to investors and creditors</t>
  </si>
  <si>
    <t xml:space="preserve">Operating profit/Interest expense. </t>
  </si>
  <si>
    <t>It is favorable for itshows that the firm presents less of a risk to investors and creditors</t>
  </si>
  <si>
    <t>Yes the treasurer should consider looking for a bank loan or investing excess cash. This is because the company is experiencing a huge amount of cash deficit that cannot be paid by the business on its own . The firm is not making progress financially thats why the treasurer must look for an alternative. if it continues this way, in the month of  April, the firm might to meet the requirement of a minimum cash balance of $150.</t>
  </si>
  <si>
    <t>hence the external funding required is $538</t>
  </si>
  <si>
    <t xml:space="preserve"> This value means that the firm needs an external funding of $2533.6 It is calculated from subtracting the difference working capital and capital expenditure from net income.</t>
  </si>
  <si>
    <t xml:space="preserve">                               </t>
  </si>
  <si>
    <t xml:space="preserve"> This  indicates that a company find it hard to pay for its interest expense several times over</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</si>
</sst>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_);[Red]\(&quot;$&quot;#,##0\)"/>
    <numFmt numFmtId="44" formatCode="_(&quot;$&quot;* #,##0.00_);_(&quot;$&quot;* \(#,##0.00\);_(&quot;$&quot;* &quot;-&quot;??_);_(@_)"/>
    <numFmt numFmtId="43" formatCode="_(* #,##0.00_);_(* \(#,##0.00\);_(* &quot;-&quot;??_);_(@_)"/>
    <numFmt numFmtId="164" formatCode="_(* #,##0_);_(* \(#,##0\);_(* &quot;-&quot;??_);_(@_)"/>
    <numFmt numFmtId="165" formatCode="&quot;$&quot;#,##0.00"/>
    <numFmt numFmtId="166" formatCode="&quot;$&quot;#,##0"/>
  </numFmts>
  <fonts count="21">
    <font>
      <sz val="10"/>
      <name val="Arial"/>
      <family val="2"/>
    </font>
    <font>
      <sz val="11"/>
      <color theme="1"/>
      <name val="Calibri"/>
      <family val="2"/>
      <scheme val="minor"/>
    </font>
    <font>
      <sz val="12"/>
      <name val="Times New Roman"/>
      <family val="1"/>
    </font>
    <font>
      <b/>
      <sz val="12"/>
      <name val="Times New Roman"/>
      <family val="1"/>
    </font>
    <font>
      <sz val="12"/>
      <color theme="1"/>
      <name val="Times New Roman"/>
      <family val="1"/>
    </font>
    <font>
      <sz val="10"/>
      <name val="Arial"/>
      <family val="2"/>
    </font>
    <font>
      <sz val="10"/>
      <name val="Times New Roman"/>
      <family val="1"/>
    </font>
    <font>
      <b/>
      <i/>
      <sz val="10"/>
      <name val="Times New Roman"/>
      <family val="1"/>
    </font>
    <font>
      <sz val="12"/>
      <color rgb="FF333333"/>
      <name val="Times New Roman"/>
      <family val="1"/>
    </font>
    <font>
      <b/>
      <sz val="12"/>
      <color rgb="FF333333"/>
      <name val="Times New Roman"/>
      <family val="1"/>
    </font>
    <font>
      <b/>
      <sz val="12"/>
      <color theme="1"/>
      <name val="Times New Roman"/>
      <family val="1"/>
    </font>
    <font>
      <b/>
      <sz val="10"/>
      <name val="Arial"/>
      <family val="2"/>
    </font>
    <font>
      <b/>
      <sz val="10"/>
      <name val="Times New Roman"/>
      <family val="1"/>
    </font>
    <font>
      <b/>
      <sz val="11"/>
      <color rgb="FF000000"/>
      <name val="Times New Roman"/>
      <family val="1"/>
    </font>
    <font>
      <b/>
      <sz val="10"/>
      <color rgb="FF000000"/>
      <name val="Times New Roman"/>
      <family val="1"/>
    </font>
    <font>
      <sz val="10"/>
      <color rgb="FF000000"/>
      <name val="Times New Roman"/>
      <family val="1"/>
    </font>
    <font>
      <sz val="8"/>
      <name val="나눔명조"/>
      <family val="3"/>
      <charset val="129"/>
    </font>
    <font>
      <b/>
      <sz val="12"/>
      <color rgb="FF000000"/>
      <name val="Times New Roman"/>
      <family val="1"/>
    </font>
    <font>
      <b/>
      <sz val="12"/>
      <color rgb="FF222222"/>
      <name val="Arial"/>
      <family val="2"/>
    </font>
    <font>
      <b/>
      <sz val="12"/>
      <color rgb="FF222222"/>
      <name val="Times New Roman"/>
      <family val="1"/>
    </font>
    <font>
      <u/>
      <sz val="10"/>
      <color theme="10"/>
      <name val="Arial"/>
      <family val="2"/>
    </font>
  </fonts>
  <fills count="5">
    <fill>
      <patternFill patternType="none"/>
    </fill>
    <fill>
      <patternFill patternType="gray125"/>
    </fill>
    <fill>
      <patternFill patternType="solid">
        <fgColor theme="4" tint="0.59999389629810485"/>
        <bgColor indexed="64"/>
      </patternFill>
    </fill>
    <fill>
      <patternFill patternType="solid">
        <fgColor theme="1" tint="0.34998626667073579"/>
        <bgColor indexed="64"/>
      </patternFill>
    </fill>
    <fill>
      <patternFill patternType="solid">
        <fgColor theme="4" tint="0.39997558519241921"/>
        <bgColor indexed="64"/>
      </patternFill>
    </fill>
  </fills>
  <borders count="7">
    <border>
      <left/>
      <right/>
      <top/>
      <bottom/>
      <diagonal/>
    </border>
    <border>
      <left/>
      <right/>
      <top/>
      <bottom style="thin">
        <color indexed="64"/>
      </bottom>
      <diagonal/>
    </border>
    <border>
      <left/>
      <right/>
      <top style="medium">
        <color indexed="64"/>
      </top>
      <bottom style="medium">
        <color indexed="64"/>
      </bottom>
      <diagonal/>
    </border>
    <border>
      <left/>
      <right/>
      <top/>
      <bottom style="medium">
        <color indexed="64"/>
      </bottom>
      <diagonal/>
    </border>
    <border>
      <left/>
      <right/>
      <top style="medium">
        <color rgb="FF000000"/>
      </top>
      <bottom/>
      <diagonal/>
    </border>
    <border>
      <left/>
      <right/>
      <top/>
      <bottom style="medium">
        <color rgb="FF000000"/>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3" fontId="5" fillId="0" borderId="0" applyFont="0" applyFill="0" applyBorder="0" applyAlignment="0" applyProtection="0"/>
    <xf numFmtId="0" fontId="20" fillId="0" borderId="0" applyNumberFormat="0" applyFill="0" applyBorder="0" applyAlignment="0" applyProtection="0"/>
  </cellStyleXfs>
  <cellXfs count="84">
    <xf numFmtId="0" fontId="0" fillId="0" borderId="0" xfId="0"/>
    <xf numFmtId="0" fontId="2" fillId="0" borderId="0" xfId="0" applyFont="1" applyBorder="1"/>
    <xf numFmtId="0" fontId="3" fillId="0" borderId="0" xfId="0" applyFont="1" applyBorder="1"/>
    <xf numFmtId="0" fontId="2" fillId="0" borderId="0" xfId="0" applyFont="1" applyBorder="1" applyAlignment="1">
      <alignment vertical="top"/>
    </xf>
    <xf numFmtId="0" fontId="3" fillId="0" borderId="0" xfId="1" applyFont="1" applyBorder="1" applyAlignment="1">
      <alignment horizontal="center" wrapText="1"/>
    </xf>
    <xf numFmtId="0" fontId="4" fillId="0" borderId="0" xfId="1" applyFont="1"/>
    <xf numFmtId="0" fontId="3" fillId="0" borderId="1" xfId="1" applyFont="1" applyBorder="1" applyAlignment="1">
      <alignment horizontal="center"/>
    </xf>
    <xf numFmtId="0" fontId="4" fillId="0" borderId="0" xfId="1" applyFont="1" applyBorder="1"/>
    <xf numFmtId="6" fontId="2" fillId="0" borderId="0" xfId="0" applyNumberFormat="1" applyFont="1" applyAlignment="1">
      <alignment horizontal="right"/>
    </xf>
    <xf numFmtId="164" fontId="2" fillId="0" borderId="0" xfId="2" applyNumberFormat="1" applyFont="1" applyBorder="1"/>
    <xf numFmtId="9" fontId="2" fillId="0" borderId="0" xfId="3" applyFont="1" applyBorder="1"/>
    <xf numFmtId="6" fontId="3" fillId="0" borderId="0" xfId="0" applyNumberFormat="1" applyFont="1" applyAlignment="1">
      <alignment horizontal="right"/>
    </xf>
    <xf numFmtId="0" fontId="3" fillId="0" borderId="0" xfId="0" applyFont="1" applyBorder="1" applyAlignment="1">
      <alignment horizontal="center"/>
    </xf>
    <xf numFmtId="0" fontId="4" fillId="0" borderId="0" xfId="1" applyNumberFormat="1" applyFont="1"/>
    <xf numFmtId="0" fontId="7" fillId="0" borderId="2" xfId="0" applyFont="1" applyBorder="1" applyAlignment="1">
      <alignment horizontal="right" vertical="center" wrapText="1" indent="2"/>
    </xf>
    <xf numFmtId="0" fontId="6" fillId="0" borderId="0" xfId="0" applyFont="1" applyAlignment="1">
      <alignment horizontal="left" vertical="center" wrapText="1" indent="2"/>
    </xf>
    <xf numFmtId="0" fontId="6" fillId="0" borderId="0" xfId="0" applyFont="1" applyAlignment="1">
      <alignment horizontal="right" vertical="center" wrapText="1" indent="2"/>
    </xf>
    <xf numFmtId="0" fontId="6" fillId="0" borderId="0" xfId="0" applyFont="1" applyAlignment="1">
      <alignment horizontal="justify" vertical="center" wrapText="1"/>
    </xf>
    <xf numFmtId="0" fontId="6" fillId="0" borderId="3" xfId="0" applyFont="1" applyBorder="1" applyAlignment="1">
      <alignment horizontal="left" vertical="center" wrapText="1" indent="2"/>
    </xf>
    <xf numFmtId="0" fontId="8" fillId="0" borderId="0" xfId="0" applyFont="1"/>
    <xf numFmtId="0" fontId="9" fillId="0" borderId="0" xfId="0" applyFont="1" applyAlignment="1">
      <alignment horizontal="left"/>
    </xf>
    <xf numFmtId="0" fontId="9" fillId="0" borderId="0" xfId="0" applyFont="1"/>
    <xf numFmtId="0" fontId="10" fillId="0" borderId="0" xfId="1" applyFont="1"/>
    <xf numFmtId="166" fontId="8" fillId="0" borderId="0" xfId="0" applyNumberFormat="1" applyFont="1" applyAlignment="1">
      <alignment horizontal="left"/>
    </xf>
    <xf numFmtId="166" fontId="8" fillId="2" borderId="0" xfId="0" applyNumberFormat="1" applyFont="1" applyFill="1" applyAlignment="1">
      <alignment horizontal="left"/>
    </xf>
    <xf numFmtId="164" fontId="8" fillId="0" borderId="0" xfId="5" applyNumberFormat="1" applyFont="1"/>
    <xf numFmtId="166" fontId="8" fillId="0" borderId="0" xfId="5" applyNumberFormat="1" applyFont="1"/>
    <xf numFmtId="0" fontId="2" fillId="0" borderId="0" xfId="0" applyFont="1"/>
    <xf numFmtId="165" fontId="8" fillId="2" borderId="0" xfId="0" applyNumberFormat="1" applyFont="1" applyFill="1" applyAlignment="1">
      <alignment horizontal="left"/>
    </xf>
    <xf numFmtId="166" fontId="8" fillId="0" borderId="0" xfId="0" applyNumberFormat="1" applyFont="1" applyFill="1" applyAlignment="1">
      <alignment horizontal="left"/>
    </xf>
    <xf numFmtId="166" fontId="9" fillId="0" borderId="0" xfId="0" applyNumberFormat="1" applyFont="1" applyAlignment="1">
      <alignment horizontal="left"/>
    </xf>
    <xf numFmtId="166" fontId="9" fillId="2" borderId="0" xfId="0" applyNumberFormat="1" applyFont="1" applyFill="1" applyAlignment="1">
      <alignment horizontal="left"/>
    </xf>
    <xf numFmtId="165" fontId="2" fillId="0" borderId="0" xfId="0" applyNumberFormat="1" applyFont="1"/>
    <xf numFmtId="0" fontId="8" fillId="0" borderId="0" xfId="0" applyFont="1" applyAlignment="1">
      <alignment horizontal="left" indent="1"/>
    </xf>
    <xf numFmtId="0" fontId="8" fillId="0" borderId="0" xfId="0" applyFont="1" applyAlignment="1">
      <alignment horizontal="left"/>
    </xf>
    <xf numFmtId="0" fontId="10" fillId="0" borderId="0" xfId="1" applyFont="1" applyBorder="1"/>
    <xf numFmtId="0" fontId="6" fillId="0" borderId="0" xfId="0" applyFont="1" applyAlignment="1">
      <alignment horizontal="left" vertical="center" wrapText="1"/>
    </xf>
    <xf numFmtId="6" fontId="6" fillId="2" borderId="0" xfId="0" applyNumberFormat="1" applyFont="1" applyFill="1" applyAlignment="1">
      <alignment horizontal="right" vertical="center" wrapText="1" indent="2"/>
    </xf>
    <xf numFmtId="3" fontId="6" fillId="2" borderId="3" xfId="0" applyNumberFormat="1" applyFont="1" applyFill="1" applyBorder="1" applyAlignment="1">
      <alignment horizontal="right" vertical="center" wrapText="1" indent="2"/>
    </xf>
    <xf numFmtId="3" fontId="6" fillId="2" borderId="0" xfId="0" applyNumberFormat="1" applyFont="1" applyFill="1" applyAlignment="1">
      <alignment horizontal="right" vertical="center" wrapText="1" indent="2"/>
    </xf>
    <xf numFmtId="0" fontId="6" fillId="2" borderId="0" xfId="0" applyFont="1" applyFill="1" applyAlignment="1">
      <alignment horizontal="right" vertical="center" wrapText="1" indent="2"/>
    </xf>
    <xf numFmtId="6" fontId="6" fillId="2" borderId="3" xfId="0" applyNumberFormat="1" applyFont="1" applyFill="1" applyBorder="1" applyAlignment="1">
      <alignment horizontal="right" vertical="center" wrapText="1" indent="2"/>
    </xf>
    <xf numFmtId="0" fontId="11" fillId="0" borderId="0" xfId="0" applyFont="1"/>
    <xf numFmtId="0" fontId="4" fillId="2" borderId="0" xfId="1" applyFont="1" applyFill="1"/>
    <xf numFmtId="0" fontId="6" fillId="0" borderId="0" xfId="0" applyFont="1"/>
    <xf numFmtId="0" fontId="13" fillId="0" borderId="0" xfId="0" applyFont="1" applyAlignment="1">
      <alignment horizontal="left" vertical="center" wrapText="1" readingOrder="1"/>
    </xf>
    <xf numFmtId="0" fontId="13" fillId="0" borderId="0" xfId="0" applyFont="1" applyAlignment="1">
      <alignment vertical="center" wrapText="1"/>
    </xf>
    <xf numFmtId="0" fontId="14" fillId="0" borderId="0" xfId="0" applyFont="1" applyAlignment="1">
      <alignment horizontal="left" vertical="center" wrapText="1" readingOrder="1"/>
    </xf>
    <xf numFmtId="166" fontId="15" fillId="0" borderId="0" xfId="0" applyNumberFormat="1" applyFont="1" applyAlignment="1">
      <alignment horizontal="right" vertical="center" wrapText="1" readingOrder="1"/>
    </xf>
    <xf numFmtId="166" fontId="15" fillId="0" borderId="0" xfId="0" applyNumberFormat="1" applyFont="1" applyAlignment="1">
      <alignment horizontal="right" vertical="center" wrapText="1"/>
    </xf>
    <xf numFmtId="0" fontId="15" fillId="0" borderId="0" xfId="0" applyFont="1" applyAlignment="1">
      <alignment horizontal="left" vertical="center" wrapText="1" readingOrder="1"/>
    </xf>
    <xf numFmtId="166" fontId="6" fillId="0" borderId="0" xfId="0" applyNumberFormat="1" applyFont="1" applyAlignment="1">
      <alignment horizontal="right"/>
    </xf>
    <xf numFmtId="0" fontId="15" fillId="0" borderId="5" xfId="0" applyFont="1" applyBorder="1" applyAlignment="1">
      <alignment horizontal="left" vertical="center" wrapText="1" readingOrder="1"/>
    </xf>
    <xf numFmtId="166" fontId="15" fillId="0" borderId="5" xfId="0" applyNumberFormat="1" applyFont="1" applyBorder="1" applyAlignment="1">
      <alignment horizontal="right" vertical="center" wrapText="1" readingOrder="1"/>
    </xf>
    <xf numFmtId="166" fontId="15" fillId="0" borderId="5" xfId="0" applyNumberFormat="1" applyFont="1" applyBorder="1" applyAlignment="1">
      <alignment horizontal="right" vertical="center" wrapText="1"/>
    </xf>
    <xf numFmtId="166" fontId="8" fillId="3" borderId="0" xfId="0" applyNumberFormat="1" applyFont="1" applyFill="1" applyAlignment="1">
      <alignment horizontal="left"/>
    </xf>
    <xf numFmtId="166" fontId="9" fillId="2" borderId="6" xfId="0" applyNumberFormat="1" applyFont="1" applyFill="1" applyBorder="1" applyAlignment="1">
      <alignment horizontal="left"/>
    </xf>
    <xf numFmtId="43" fontId="4" fillId="2" borderId="6" xfId="5" applyFont="1" applyFill="1" applyBorder="1"/>
    <xf numFmtId="43" fontId="4" fillId="2" borderId="6" xfId="5" applyNumberFormat="1" applyFont="1" applyFill="1" applyBorder="1"/>
    <xf numFmtId="166" fontId="4" fillId="0" borderId="0" xfId="1" applyNumberFormat="1" applyFont="1"/>
    <xf numFmtId="0" fontId="10" fillId="0" borderId="0" xfId="0" applyFont="1"/>
    <xf numFmtId="0" fontId="17" fillId="0" borderId="0" xfId="0" applyFont="1"/>
    <xf numFmtId="0" fontId="0" fillId="0" borderId="0" xfId="0" applyAlignment="1">
      <alignment horizontal="left" wrapText="1"/>
    </xf>
    <xf numFmtId="0" fontId="10" fillId="0" borderId="0" xfId="1" applyFont="1" applyBorder="1" applyAlignment="1">
      <alignment wrapText="1"/>
    </xf>
    <xf numFmtId="0" fontId="12" fillId="0" borderId="0" xfId="0" applyFont="1" applyAlignment="1">
      <alignment wrapText="1"/>
    </xf>
    <xf numFmtId="0" fontId="3" fillId="0" borderId="0" xfId="0" applyFont="1" applyBorder="1" applyAlignment="1">
      <alignment horizontal="center"/>
    </xf>
    <xf numFmtId="0" fontId="10" fillId="0" borderId="0" xfId="1" applyFont="1" applyBorder="1" applyAlignment="1">
      <alignment horizontal="center"/>
    </xf>
    <xf numFmtId="0" fontId="3" fillId="0" borderId="0" xfId="0" applyFont="1" applyAlignment="1">
      <alignment wrapText="1"/>
    </xf>
    <xf numFmtId="0" fontId="6" fillId="2" borderId="0" xfId="0" applyFont="1" applyFill="1" applyAlignment="1">
      <alignment horizontal="center" wrapText="1"/>
    </xf>
    <xf numFmtId="0" fontId="13" fillId="0" borderId="4" xfId="0" applyFont="1" applyBorder="1" applyAlignment="1">
      <alignment horizontal="center" vertical="center" wrapText="1" readingOrder="1"/>
    </xf>
    <xf numFmtId="0" fontId="9" fillId="0" borderId="0" xfId="0" applyFont="1" applyAlignment="1">
      <alignment horizontal="left" vertical="center" wrapText="1"/>
    </xf>
    <xf numFmtId="165" fontId="9" fillId="2" borderId="6" xfId="0" applyNumberFormat="1" applyFont="1" applyFill="1" applyBorder="1" applyAlignment="1">
      <alignment horizontal="left"/>
    </xf>
    <xf numFmtId="0" fontId="10" fillId="2" borderId="0" xfId="1" applyFont="1" applyFill="1"/>
    <xf numFmtId="0" fontId="18" fillId="0" borderId="0" xfId="0" applyFont="1"/>
    <xf numFmtId="0" fontId="10" fillId="4" borderId="0" xfId="1" applyFont="1" applyFill="1"/>
    <xf numFmtId="0" fontId="4" fillId="4" borderId="0" xfId="1" applyFont="1" applyFill="1"/>
    <xf numFmtId="0" fontId="19" fillId="2" borderId="0" xfId="0" applyFont="1" applyFill="1"/>
    <xf numFmtId="166" fontId="6" fillId="2" borderId="0" xfId="0" applyNumberFormat="1" applyFont="1" applyFill="1" applyAlignment="1">
      <alignment horizontal="right" vertical="center" wrapText="1" indent="2"/>
    </xf>
    <xf numFmtId="165" fontId="6" fillId="2" borderId="0" xfId="0" applyNumberFormat="1" applyFont="1" applyFill="1" applyAlignment="1">
      <alignment horizontal="right" vertical="center" wrapText="1" indent="2"/>
    </xf>
    <xf numFmtId="165" fontId="6" fillId="2" borderId="3" xfId="0" applyNumberFormat="1" applyFont="1" applyFill="1" applyBorder="1" applyAlignment="1">
      <alignment horizontal="right" vertical="center" wrapText="1" indent="2"/>
    </xf>
    <xf numFmtId="165" fontId="6" fillId="0" borderId="0" xfId="0" applyNumberFormat="1" applyFont="1"/>
    <xf numFmtId="0" fontId="20" fillId="0" borderId="0" xfId="6"/>
    <xf numFmtId="0" fontId="10" fillId="0" borderId="0" xfId="1" applyFont="1" applyFill="1"/>
    <xf numFmtId="0" fontId="4" fillId="0" borderId="0" xfId="1" applyFont="1" applyFill="1"/>
  </cellXfs>
  <cellStyles count="7">
    <cellStyle name="Comma" xfId="5" builtinId="3"/>
    <cellStyle name="Comma 3" xfId="2"/>
    <cellStyle name="Currency 2" xfId="4"/>
    <cellStyle name="Hyperlink" xfId="6" builtinId="8"/>
    <cellStyle name="Normal" xfId="0" builtinId="0"/>
    <cellStyle name="Normal 2"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11"/>
  <sheetViews>
    <sheetView zoomScale="130" zoomScaleNormal="130" workbookViewId="0">
      <selection activeCell="B10" sqref="B10:I10"/>
    </sheetView>
  </sheetViews>
  <sheetFormatPr defaultColWidth="8.85546875" defaultRowHeight="12.75"/>
  <cols>
    <col min="1" max="1" width="2.28515625" customWidth="1"/>
    <col min="2" max="2" width="15.85546875" customWidth="1"/>
  </cols>
  <sheetData>
    <row r="2" spans="2:9">
      <c r="B2" s="42" t="s">
        <v>96</v>
      </c>
      <c r="C2" s="42" t="s">
        <v>97</v>
      </c>
    </row>
    <row r="3" spans="2:9">
      <c r="B3" t="s">
        <v>94</v>
      </c>
      <c r="C3">
        <v>30</v>
      </c>
    </row>
    <row r="4" spans="2:9">
      <c r="B4" t="s">
        <v>93</v>
      </c>
      <c r="C4">
        <v>30</v>
      </c>
    </row>
    <row r="5" spans="2:9">
      <c r="B5" t="s">
        <v>95</v>
      </c>
      <c r="C5">
        <v>40</v>
      </c>
    </row>
    <row r="6" spans="2:9">
      <c r="B6" s="42" t="s">
        <v>98</v>
      </c>
      <c r="C6" s="42">
        <f>SUM(C3:C5)</f>
        <v>100</v>
      </c>
    </row>
    <row r="9" spans="2:9" ht="39" customHeight="1">
      <c r="B9" s="62" t="s">
        <v>112</v>
      </c>
      <c r="C9" s="62"/>
      <c r="D9" s="62"/>
      <c r="E9" s="62"/>
      <c r="F9" s="62"/>
      <c r="G9" s="62"/>
      <c r="H9" s="62"/>
      <c r="I9" s="62"/>
    </row>
    <row r="10" spans="2:9">
      <c r="B10" s="62" t="s">
        <v>99</v>
      </c>
      <c r="C10" s="62"/>
      <c r="D10" s="62"/>
      <c r="E10" s="62"/>
      <c r="F10" s="62"/>
      <c r="G10" s="62"/>
      <c r="H10" s="62"/>
      <c r="I10" s="62"/>
    </row>
    <row r="11" spans="2:9" ht="28.5" customHeight="1">
      <c r="B11" s="62" t="s">
        <v>100</v>
      </c>
      <c r="C11" s="62"/>
      <c r="D11" s="62"/>
      <c r="E11" s="62"/>
      <c r="F11" s="62"/>
      <c r="G11" s="62"/>
      <c r="H11" s="62"/>
      <c r="I11" s="62"/>
    </row>
  </sheetData>
  <mergeCells count="3">
    <mergeCell ref="B9:I9"/>
    <mergeCell ref="B10:I10"/>
    <mergeCell ref="B11:I11"/>
  </mergeCells>
  <phoneticPr fontId="1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67"/>
  <sheetViews>
    <sheetView showGridLines="0" tabSelected="1" topLeftCell="B27" workbookViewId="0">
      <selection activeCell="E73" sqref="E73"/>
    </sheetView>
  </sheetViews>
  <sheetFormatPr defaultColWidth="8.7109375" defaultRowHeight="15.75"/>
  <cols>
    <col min="1" max="1" width="3.42578125" style="5" customWidth="1"/>
    <col min="2" max="2" width="43.42578125" style="5" customWidth="1"/>
    <col min="3" max="4" width="16.42578125" style="5" customWidth="1"/>
    <col min="5" max="5" width="43" style="5" customWidth="1"/>
    <col min="6" max="6" width="16.28515625" style="5" customWidth="1"/>
    <col min="7" max="8" width="12.85546875" style="5" customWidth="1"/>
    <col min="9" max="16384" width="8.7109375" style="5"/>
  </cols>
  <sheetData>
    <row r="2" spans="1:6" s="1" customFormat="1" ht="72.75" customHeight="1">
      <c r="A2" s="3" t="s">
        <v>92</v>
      </c>
      <c r="B2" s="63" t="s">
        <v>108</v>
      </c>
      <c r="C2" s="64"/>
      <c r="D2" s="64"/>
      <c r="E2" s="64"/>
      <c r="F2" s="64"/>
    </row>
    <row r="3" spans="1:6" s="1" customFormat="1" ht="15" customHeight="1">
      <c r="B3" s="2"/>
    </row>
    <row r="4" spans="1:6" s="1" customFormat="1" ht="15" customHeight="1">
      <c r="B4" s="65" t="s">
        <v>1</v>
      </c>
      <c r="C4" s="65"/>
      <c r="D4" s="65"/>
      <c r="E4" s="65"/>
    </row>
    <row r="5" spans="1:6" s="1" customFormat="1" ht="15" customHeight="1">
      <c r="B5" s="65" t="s">
        <v>2</v>
      </c>
      <c r="C5" s="65"/>
      <c r="D5" s="65"/>
      <c r="E5" s="65"/>
    </row>
    <row r="6" spans="1:6" s="1" customFormat="1" ht="15" customHeight="1">
      <c r="B6" s="12"/>
      <c r="C6" s="12" t="s">
        <v>3</v>
      </c>
      <c r="D6" s="4" t="s">
        <v>4</v>
      </c>
      <c r="E6" s="12"/>
    </row>
    <row r="7" spans="1:6" s="1" customFormat="1" ht="15" customHeight="1">
      <c r="B7" s="12"/>
      <c r="C7" s="6">
        <v>2017</v>
      </c>
      <c r="D7" s="6">
        <v>2018</v>
      </c>
      <c r="E7" s="12"/>
    </row>
    <row r="8" spans="1:6">
      <c r="B8" s="35" t="s">
        <v>5</v>
      </c>
      <c r="C8" s="11">
        <v>20613</v>
      </c>
      <c r="D8" s="35"/>
    </row>
    <row r="9" spans="1:6">
      <c r="B9" s="7" t="s">
        <v>6</v>
      </c>
      <c r="C9" s="9"/>
      <c r="D9" s="10">
        <v>0.3</v>
      </c>
    </row>
    <row r="10" spans="1:6">
      <c r="B10" s="7" t="s">
        <v>7</v>
      </c>
      <c r="C10" s="9"/>
      <c r="D10" s="10">
        <v>0.86</v>
      </c>
    </row>
    <row r="11" spans="1:6">
      <c r="B11" s="7" t="s">
        <v>8</v>
      </c>
      <c r="C11" s="9"/>
      <c r="D11" s="10">
        <v>0.12</v>
      </c>
    </row>
    <row r="12" spans="1:6">
      <c r="B12" s="7" t="s">
        <v>9</v>
      </c>
      <c r="C12" s="8">
        <v>760</v>
      </c>
      <c r="D12" s="8">
        <v>660</v>
      </c>
    </row>
    <row r="13" spans="1:6">
      <c r="B13" s="7" t="s">
        <v>10</v>
      </c>
      <c r="C13" s="8">
        <v>100</v>
      </c>
      <c r="D13" s="8">
        <v>100</v>
      </c>
    </row>
    <row r="14" spans="1:6">
      <c r="B14" s="7" t="s">
        <v>11</v>
      </c>
      <c r="C14" s="9"/>
      <c r="D14" s="10">
        <v>0.1</v>
      </c>
    </row>
    <row r="15" spans="1:6">
      <c r="B15" s="7" t="s">
        <v>12</v>
      </c>
      <c r="C15" s="9"/>
      <c r="D15" s="10">
        <v>0.25</v>
      </c>
    </row>
    <row r="16" spans="1:6">
      <c r="B16" s="7" t="s">
        <v>13</v>
      </c>
      <c r="C16" s="9"/>
      <c r="D16" s="10">
        <v>0.5</v>
      </c>
    </row>
    <row r="17" spans="2:8">
      <c r="B17" s="7" t="s">
        <v>14</v>
      </c>
      <c r="C17" s="9"/>
      <c r="D17" s="10">
        <v>0.28999999999999998</v>
      </c>
    </row>
    <row r="18" spans="2:8">
      <c r="B18" s="7" t="s">
        <v>69</v>
      </c>
      <c r="C18" s="9"/>
      <c r="D18" s="8">
        <v>43</v>
      </c>
    </row>
    <row r="19" spans="2:8">
      <c r="B19" s="7" t="s">
        <v>44</v>
      </c>
      <c r="C19" s="9"/>
      <c r="D19" s="8">
        <v>50</v>
      </c>
    </row>
    <row r="20" spans="2:8">
      <c r="B20" s="19" t="s">
        <v>28</v>
      </c>
      <c r="C20" s="9"/>
      <c r="D20" s="19">
        <v>20</v>
      </c>
      <c r="E20" s="19" t="s">
        <v>70</v>
      </c>
    </row>
    <row r="21" spans="2:8">
      <c r="B21" s="19" t="s">
        <v>29</v>
      </c>
      <c r="C21" s="9"/>
      <c r="D21" s="19">
        <v>55</v>
      </c>
      <c r="E21" s="19" t="s">
        <v>71</v>
      </c>
    </row>
    <row r="22" spans="2:8">
      <c r="B22" s="19" t="s">
        <v>30</v>
      </c>
      <c r="C22" s="9"/>
      <c r="D22" s="19">
        <v>10</v>
      </c>
      <c r="E22" s="19" t="s">
        <v>72</v>
      </c>
    </row>
    <row r="23" spans="2:8">
      <c r="B23" s="19" t="s">
        <v>36</v>
      </c>
      <c r="C23" s="9"/>
      <c r="D23" s="19">
        <v>59</v>
      </c>
      <c r="E23" s="19" t="s">
        <v>43</v>
      </c>
      <c r="G23" s="59"/>
    </row>
    <row r="24" spans="2:8">
      <c r="B24" s="7"/>
      <c r="C24" s="8"/>
      <c r="D24" s="7"/>
    </row>
    <row r="25" spans="2:8">
      <c r="B25" s="66" t="s">
        <v>106</v>
      </c>
      <c r="C25" s="66"/>
      <c r="D25" s="66"/>
    </row>
    <row r="26" spans="2:8">
      <c r="C26" s="20">
        <v>2017</v>
      </c>
      <c r="D26" s="21" t="s">
        <v>45</v>
      </c>
      <c r="E26" s="22" t="s">
        <v>46</v>
      </c>
    </row>
    <row r="27" spans="2:8">
      <c r="B27" s="21" t="s">
        <v>5</v>
      </c>
      <c r="C27" s="30">
        <v>20613</v>
      </c>
      <c r="D27" s="31">
        <f>C8*(1+D9)</f>
        <v>26796.9</v>
      </c>
      <c r="E27" s="21" t="s">
        <v>113</v>
      </c>
      <c r="G27" s="13"/>
      <c r="H27" s="13"/>
    </row>
    <row r="28" spans="2:8">
      <c r="B28" s="19" t="s">
        <v>16</v>
      </c>
      <c r="C28" s="23">
        <v>17727</v>
      </c>
      <c r="D28" s="28">
        <f>C28*D10</f>
        <v>15245.22</v>
      </c>
      <c r="E28" s="21" t="s">
        <v>115</v>
      </c>
      <c r="G28" s="13"/>
      <c r="H28" s="13"/>
    </row>
    <row r="29" spans="2:8">
      <c r="B29" s="19" t="s">
        <v>17</v>
      </c>
      <c r="C29" s="23">
        <v>2886</v>
      </c>
      <c r="D29" s="24">
        <f>D27-D28</f>
        <v>11551.680000000002</v>
      </c>
      <c r="E29" s="21" t="s">
        <v>114</v>
      </c>
      <c r="G29" s="13"/>
      <c r="H29" s="13"/>
    </row>
    <row r="30" spans="2:8">
      <c r="B30" s="19" t="s">
        <v>23</v>
      </c>
      <c r="C30" s="25"/>
      <c r="D30" s="26"/>
      <c r="E30" s="19"/>
      <c r="G30" s="13"/>
      <c r="H30" s="13"/>
    </row>
    <row r="31" spans="2:8">
      <c r="B31" s="33" t="s">
        <v>24</v>
      </c>
      <c r="C31" s="23">
        <v>2267</v>
      </c>
      <c r="D31" s="24">
        <f>C31*(1+D11)</f>
        <v>2539.0400000000004</v>
      </c>
      <c r="E31" s="21" t="s">
        <v>116</v>
      </c>
      <c r="G31" s="13"/>
      <c r="H31" s="13"/>
    </row>
    <row r="32" spans="2:8">
      <c r="B32" s="34" t="s">
        <v>74</v>
      </c>
      <c r="C32" s="23">
        <f>C29-C31</f>
        <v>619</v>
      </c>
      <c r="D32" s="24">
        <f>D29-D31</f>
        <v>9012.6400000000012</v>
      </c>
      <c r="E32" s="21" t="s">
        <v>117</v>
      </c>
      <c r="G32" s="13"/>
      <c r="H32" s="59"/>
    </row>
    <row r="33" spans="2:12">
      <c r="B33" s="34" t="s">
        <v>25</v>
      </c>
      <c r="C33" s="23">
        <v>90</v>
      </c>
      <c r="D33" s="24">
        <f>D13-(D13*D14)</f>
        <v>90</v>
      </c>
      <c r="E33" s="60" t="s">
        <v>118</v>
      </c>
      <c r="G33" s="13"/>
      <c r="H33" s="13"/>
    </row>
    <row r="34" spans="2:12">
      <c r="B34" s="19" t="s">
        <v>18</v>
      </c>
      <c r="C34" s="23">
        <v>529</v>
      </c>
      <c r="D34" s="24">
        <f>D32-D33</f>
        <v>8922.6400000000012</v>
      </c>
      <c r="E34" s="21" t="s">
        <v>119</v>
      </c>
      <c r="G34" s="13"/>
      <c r="H34" s="13"/>
    </row>
    <row r="35" spans="2:12">
      <c r="B35" s="19" t="s">
        <v>19</v>
      </c>
      <c r="C35" s="23">
        <v>238</v>
      </c>
      <c r="D35" s="24">
        <f>C35*(1+D15)</f>
        <v>297.5</v>
      </c>
      <c r="E35" s="21" t="s">
        <v>120</v>
      </c>
      <c r="G35" s="13"/>
      <c r="H35" s="13"/>
    </row>
    <row r="36" spans="2:12">
      <c r="B36" s="21" t="s">
        <v>20</v>
      </c>
      <c r="C36" s="30">
        <v>291</v>
      </c>
      <c r="D36" s="31">
        <f>D34-D35</f>
        <v>8625.1400000000012</v>
      </c>
      <c r="E36" s="21" t="s">
        <v>121</v>
      </c>
      <c r="G36" s="13"/>
      <c r="H36" s="13"/>
    </row>
    <row r="39" spans="2:12">
      <c r="B39" s="66" t="s">
        <v>107</v>
      </c>
      <c r="C39" s="66"/>
      <c r="D39" s="66"/>
    </row>
    <row r="40" spans="2:12">
      <c r="B40" s="21" t="s">
        <v>26</v>
      </c>
      <c r="C40" s="27"/>
    </row>
    <row r="41" spans="2:12">
      <c r="B41" s="19" t="s">
        <v>27</v>
      </c>
      <c r="C41" s="27"/>
    </row>
    <row r="42" spans="2:12">
      <c r="B42" s="19" t="s">
        <v>28</v>
      </c>
      <c r="C42" s="23">
        <v>412</v>
      </c>
      <c r="D42" s="28">
        <f>D20*(D27/365)</f>
        <v>1468.3232876712329</v>
      </c>
      <c r="E42" s="61" t="s">
        <v>122</v>
      </c>
      <c r="J42" s="22"/>
      <c r="K42" s="22"/>
      <c r="L42" s="22"/>
    </row>
    <row r="43" spans="2:12">
      <c r="B43" s="19" t="s">
        <v>29</v>
      </c>
      <c r="C43" s="23">
        <v>2886</v>
      </c>
      <c r="D43" s="28">
        <f>D27/D21</f>
        <v>487.21636363636367</v>
      </c>
      <c r="E43" s="61" t="s">
        <v>128</v>
      </c>
      <c r="F43" s="22"/>
      <c r="G43" s="22"/>
      <c r="H43" s="22"/>
      <c r="I43" s="22"/>
    </row>
    <row r="44" spans="2:12">
      <c r="B44" s="19" t="s">
        <v>30</v>
      </c>
      <c r="C44" s="23">
        <v>2267</v>
      </c>
      <c r="D44" s="28">
        <f>D28/D22</f>
        <v>1524.5219999999999</v>
      </c>
      <c r="E44" s="21" t="s">
        <v>126</v>
      </c>
      <c r="G44" s="59"/>
    </row>
    <row r="45" spans="2:12">
      <c r="B45" s="19" t="s">
        <v>31</v>
      </c>
      <c r="C45" s="23">
        <v>18</v>
      </c>
      <c r="D45" s="29">
        <v>20</v>
      </c>
      <c r="E45" s="21" t="s">
        <v>42</v>
      </c>
    </row>
    <row r="46" spans="2:12">
      <c r="B46" s="19" t="s">
        <v>32</v>
      </c>
      <c r="C46" s="23">
        <v>5583</v>
      </c>
      <c r="D46" s="24">
        <f>SUM(D42:D45)</f>
        <v>3500.0616513075965</v>
      </c>
      <c r="E46" s="21" t="s">
        <v>125</v>
      </c>
    </row>
    <row r="47" spans="2:12">
      <c r="B47" s="19" t="s">
        <v>15</v>
      </c>
      <c r="C47" s="23">
        <v>287</v>
      </c>
      <c r="D47" s="24">
        <f>C47-D19</f>
        <v>237</v>
      </c>
      <c r="E47" s="21" t="s">
        <v>124</v>
      </c>
    </row>
    <row r="48" spans="2:12">
      <c r="B48" s="21" t="s">
        <v>21</v>
      </c>
      <c r="C48" s="30">
        <v>5870</v>
      </c>
      <c r="D48" s="31">
        <f>SUM(D46:D47)</f>
        <v>3737.0616513075965</v>
      </c>
      <c r="E48" s="21" t="s">
        <v>123</v>
      </c>
    </row>
    <row r="49" spans="2:10">
      <c r="B49" s="19"/>
      <c r="C49" s="23"/>
      <c r="D49" s="23"/>
      <c r="E49" s="19"/>
      <c r="F49" s="22"/>
    </row>
    <row r="50" spans="2:10">
      <c r="B50" s="21" t="s">
        <v>33</v>
      </c>
      <c r="C50" s="32"/>
      <c r="E50" s="19"/>
    </row>
    <row r="51" spans="2:10">
      <c r="B51" s="19" t="s">
        <v>34</v>
      </c>
      <c r="C51" s="32"/>
      <c r="E51" s="19"/>
      <c r="F51" s="59"/>
    </row>
    <row r="52" spans="2:10">
      <c r="B52" s="33" t="s">
        <v>35</v>
      </c>
      <c r="C52" s="23">
        <v>50</v>
      </c>
      <c r="D52" s="55"/>
      <c r="E52" s="19" t="s">
        <v>111</v>
      </c>
    </row>
    <row r="53" spans="2:10">
      <c r="B53" s="33" t="s">
        <v>36</v>
      </c>
      <c r="C53" s="23">
        <v>3212</v>
      </c>
      <c r="D53" s="28">
        <f>D28/D23</f>
        <v>258.39355932203387</v>
      </c>
      <c r="E53" s="61" t="s">
        <v>127</v>
      </c>
      <c r="F53" s="22"/>
      <c r="G53" s="22"/>
      <c r="H53" s="22"/>
      <c r="I53" s="22"/>
    </row>
    <row r="54" spans="2:10">
      <c r="B54" s="33" t="s">
        <v>10</v>
      </c>
      <c r="C54" s="23">
        <v>100</v>
      </c>
      <c r="D54" s="29">
        <v>100</v>
      </c>
      <c r="E54" s="21" t="s">
        <v>73</v>
      </c>
    </row>
    <row r="55" spans="2:10">
      <c r="B55" s="33" t="s">
        <v>37</v>
      </c>
      <c r="C55" s="23">
        <v>18</v>
      </c>
      <c r="D55" s="29">
        <v>22</v>
      </c>
      <c r="E55" s="21" t="s">
        <v>42</v>
      </c>
      <c r="G55" s="59"/>
    </row>
    <row r="56" spans="2:10">
      <c r="B56" s="19" t="s">
        <v>38</v>
      </c>
      <c r="C56" s="23">
        <v>3380</v>
      </c>
      <c r="D56" s="24">
        <f>SUM(D53:D55)</f>
        <v>380.39355932203387</v>
      </c>
      <c r="E56" s="21" t="s">
        <v>129</v>
      </c>
    </row>
    <row r="57" spans="2:10">
      <c r="B57" s="19" t="s">
        <v>9</v>
      </c>
      <c r="C57" s="23">
        <v>760</v>
      </c>
      <c r="D57" s="24">
        <v>660</v>
      </c>
      <c r="E57" s="21" t="s">
        <v>73</v>
      </c>
      <c r="J57" s="59"/>
    </row>
    <row r="58" spans="2:10">
      <c r="B58" s="19" t="s">
        <v>39</v>
      </c>
      <c r="C58" s="23">
        <v>150</v>
      </c>
      <c r="D58" s="24">
        <f>C58+D18</f>
        <v>193</v>
      </c>
      <c r="E58" s="21" t="s">
        <v>130</v>
      </c>
    </row>
    <row r="59" spans="2:10">
      <c r="B59" s="19" t="s">
        <v>40</v>
      </c>
      <c r="C59" s="23">
        <v>1580</v>
      </c>
      <c r="D59" s="24">
        <f>C59+D36</f>
        <v>10205.140000000001</v>
      </c>
      <c r="E59" s="21" t="s">
        <v>131</v>
      </c>
    </row>
    <row r="60" spans="2:10">
      <c r="B60" s="21" t="s">
        <v>41</v>
      </c>
      <c r="C60" s="30">
        <v>5870</v>
      </c>
      <c r="D60" s="31">
        <f>SUM(D56:D59)</f>
        <v>11438.533559322035</v>
      </c>
      <c r="E60" s="22" t="s">
        <v>132</v>
      </c>
    </row>
    <row r="61" spans="2:10">
      <c r="C61" s="59"/>
    </row>
    <row r="62" spans="2:10">
      <c r="B62" s="21" t="s">
        <v>22</v>
      </c>
      <c r="D62" s="71">
        <f>D36-(D46-D56)-(D27*D9)</f>
        <v>-2533.598091985561</v>
      </c>
      <c r="E62" s="72" t="s">
        <v>143</v>
      </c>
      <c r="I62" s="59"/>
    </row>
    <row r="64" spans="2:10">
      <c r="E64" s="5" t="s">
        <v>110</v>
      </c>
    </row>
    <row r="65" spans="2:16">
      <c r="B65" s="5" t="s">
        <v>101</v>
      </c>
      <c r="D65" s="57">
        <f>D32/D33</f>
        <v>100.14044444444446</v>
      </c>
      <c r="E65" s="72" t="s">
        <v>139</v>
      </c>
      <c r="F65" s="72" t="s">
        <v>140</v>
      </c>
      <c r="G65" s="43"/>
      <c r="H65" s="43"/>
      <c r="I65" s="43"/>
      <c r="J65" s="43"/>
      <c r="K65" s="43"/>
      <c r="L65" s="43"/>
      <c r="M65" s="43"/>
    </row>
    <row r="66" spans="2:16">
      <c r="B66" s="5" t="s">
        <v>102</v>
      </c>
      <c r="D66" s="58">
        <f>(D32/(D33+(D27*D9)*(1-D15)))</f>
        <v>1.4728214530986172</v>
      </c>
      <c r="E66" s="76" t="s">
        <v>133</v>
      </c>
      <c r="F66" s="72"/>
      <c r="G66" s="72"/>
      <c r="H66" s="82" t="s">
        <v>144</v>
      </c>
      <c r="I66" s="83"/>
      <c r="J66" s="83"/>
      <c r="K66" s="83"/>
      <c r="L66" s="83"/>
      <c r="M66" s="83"/>
      <c r="N66" s="83"/>
      <c r="O66" s="83"/>
      <c r="P66" s="83"/>
    </row>
    <row r="67" spans="2:16">
      <c r="E67" s="74" t="s">
        <v>145</v>
      </c>
      <c r="F67" s="74"/>
      <c r="G67" s="74"/>
      <c r="H67" s="75"/>
      <c r="I67" s="75"/>
    </row>
  </sheetData>
  <mergeCells count="5">
    <mergeCell ref="B2:F2"/>
    <mergeCell ref="B4:E4"/>
    <mergeCell ref="B5:E5"/>
    <mergeCell ref="B39:D39"/>
    <mergeCell ref="B25:D25"/>
  </mergeCells>
  <phoneticPr fontId="16"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69"/>
  <sheetViews>
    <sheetView showGridLines="0" topLeftCell="A57" workbookViewId="0">
      <selection activeCell="D67" sqref="D67"/>
    </sheetView>
  </sheetViews>
  <sheetFormatPr defaultColWidth="8.7109375" defaultRowHeight="15.75"/>
  <cols>
    <col min="1" max="1" width="3.42578125" style="5" customWidth="1"/>
    <col min="2" max="2" width="43.42578125" style="5" customWidth="1"/>
    <col min="3" max="4" width="16.42578125" style="5" customWidth="1"/>
    <col min="5" max="5" width="43" style="5" customWidth="1"/>
    <col min="6" max="6" width="16.28515625" style="5" customWidth="1"/>
    <col min="7" max="8" width="12.85546875" style="5" customWidth="1"/>
    <col min="9" max="16384" width="8.7109375" style="5"/>
  </cols>
  <sheetData>
    <row r="2" spans="1:6" s="1" customFormat="1" ht="111" customHeight="1">
      <c r="A2" s="3" t="s">
        <v>0</v>
      </c>
      <c r="B2" s="63" t="s">
        <v>109</v>
      </c>
      <c r="C2" s="67"/>
      <c r="D2" s="67"/>
      <c r="E2" s="67"/>
      <c r="F2" s="67"/>
    </row>
    <row r="3" spans="1:6" s="1" customFormat="1" ht="15" customHeight="1">
      <c r="B3" s="2"/>
    </row>
    <row r="4" spans="1:6" s="1" customFormat="1" ht="15" customHeight="1">
      <c r="B4" s="65" t="s">
        <v>1</v>
      </c>
      <c r="C4" s="65"/>
      <c r="D4" s="65"/>
      <c r="E4" s="65"/>
    </row>
    <row r="5" spans="1:6" s="1" customFormat="1" ht="15" customHeight="1">
      <c r="B5" s="65" t="s">
        <v>2</v>
      </c>
      <c r="C5" s="65"/>
      <c r="D5" s="65"/>
      <c r="E5" s="65"/>
    </row>
    <row r="6" spans="1:6" s="1" customFormat="1" ht="15" customHeight="1">
      <c r="B6" s="12"/>
      <c r="C6" s="12" t="s">
        <v>3</v>
      </c>
      <c r="D6" s="4" t="s">
        <v>4</v>
      </c>
      <c r="E6" s="12"/>
    </row>
    <row r="7" spans="1:6" s="1" customFormat="1" ht="15" customHeight="1">
      <c r="B7" s="12"/>
      <c r="C7" s="6">
        <v>2017</v>
      </c>
      <c r="D7" s="6">
        <v>2018</v>
      </c>
      <c r="E7" s="12"/>
    </row>
    <row r="8" spans="1:6">
      <c r="B8" s="35" t="s">
        <v>5</v>
      </c>
      <c r="C8" s="11">
        <v>20613</v>
      </c>
      <c r="D8" s="35"/>
    </row>
    <row r="9" spans="1:6">
      <c r="B9" s="7" t="s">
        <v>6</v>
      </c>
      <c r="C9" s="9"/>
      <c r="D9" s="10">
        <v>-0.03</v>
      </c>
    </row>
    <row r="10" spans="1:6">
      <c r="B10" s="7" t="s">
        <v>7</v>
      </c>
      <c r="C10" s="9"/>
      <c r="D10" s="10">
        <v>0.87</v>
      </c>
    </row>
    <row r="11" spans="1:6">
      <c r="B11" s="7" t="s">
        <v>8</v>
      </c>
      <c r="C11" s="9"/>
      <c r="D11" s="10">
        <v>0.12</v>
      </c>
    </row>
    <row r="12" spans="1:6">
      <c r="B12" s="7" t="s">
        <v>9</v>
      </c>
      <c r="C12" s="8">
        <v>760</v>
      </c>
      <c r="D12" s="8">
        <v>660</v>
      </c>
    </row>
    <row r="13" spans="1:6">
      <c r="B13" s="7" t="s">
        <v>10</v>
      </c>
      <c r="C13" s="8">
        <v>100</v>
      </c>
      <c r="D13" s="8">
        <v>100</v>
      </c>
    </row>
    <row r="14" spans="1:6">
      <c r="B14" s="7" t="s">
        <v>11</v>
      </c>
      <c r="C14" s="9"/>
      <c r="D14" s="10">
        <v>0.1</v>
      </c>
    </row>
    <row r="15" spans="1:6">
      <c r="B15" s="7" t="s">
        <v>12</v>
      </c>
      <c r="C15" s="9"/>
      <c r="D15" s="10">
        <v>0.25</v>
      </c>
    </row>
    <row r="16" spans="1:6">
      <c r="B16" s="7" t="s">
        <v>13</v>
      </c>
      <c r="C16" s="9"/>
      <c r="D16" s="10">
        <v>0</v>
      </c>
    </row>
    <row r="17" spans="2:8">
      <c r="B17" s="7" t="s">
        <v>14</v>
      </c>
      <c r="C17" s="9"/>
      <c r="D17" s="10">
        <v>0.28999999999999998</v>
      </c>
    </row>
    <row r="18" spans="2:8">
      <c r="B18" s="7" t="s">
        <v>69</v>
      </c>
      <c r="C18" s="9"/>
      <c r="D18" s="8">
        <v>43</v>
      </c>
    </row>
    <row r="19" spans="2:8">
      <c r="B19" s="7" t="s">
        <v>44</v>
      </c>
      <c r="C19" s="9"/>
      <c r="D19" s="8">
        <v>50</v>
      </c>
    </row>
    <row r="20" spans="2:8">
      <c r="B20" s="19" t="s">
        <v>28</v>
      </c>
      <c r="C20" s="9"/>
      <c r="D20" s="19">
        <v>20</v>
      </c>
      <c r="E20" s="19" t="s">
        <v>70</v>
      </c>
    </row>
    <row r="21" spans="2:8">
      <c r="B21" s="19" t="s">
        <v>29</v>
      </c>
      <c r="C21" s="9"/>
      <c r="D21" s="19">
        <v>60</v>
      </c>
      <c r="E21" s="19" t="s">
        <v>103</v>
      </c>
      <c r="F21" s="59"/>
    </row>
    <row r="22" spans="2:8">
      <c r="B22" s="19" t="s">
        <v>30</v>
      </c>
      <c r="C22" s="9"/>
      <c r="D22" s="19">
        <v>9</v>
      </c>
      <c r="E22" s="19" t="s">
        <v>104</v>
      </c>
    </row>
    <row r="23" spans="2:8">
      <c r="B23" s="19" t="s">
        <v>36</v>
      </c>
      <c r="C23" s="9"/>
      <c r="D23" s="19">
        <v>60</v>
      </c>
      <c r="E23" s="19" t="s">
        <v>105</v>
      </c>
    </row>
    <row r="24" spans="2:8">
      <c r="B24" s="7"/>
      <c r="C24" s="8"/>
      <c r="D24" s="7"/>
    </row>
    <row r="25" spans="2:8">
      <c r="B25" s="66" t="s">
        <v>106</v>
      </c>
      <c r="C25" s="66"/>
      <c r="D25" s="66"/>
    </row>
    <row r="26" spans="2:8">
      <c r="C26" s="20">
        <v>2017</v>
      </c>
      <c r="D26" s="21" t="s">
        <v>45</v>
      </c>
      <c r="E26" s="22" t="s">
        <v>46</v>
      </c>
    </row>
    <row r="27" spans="2:8">
      <c r="B27" s="21" t="s">
        <v>5</v>
      </c>
      <c r="C27" s="30">
        <v>20613</v>
      </c>
      <c r="D27" s="31">
        <f>C8*(1+D9)</f>
        <v>19994.61</v>
      </c>
      <c r="E27" s="21" t="s">
        <v>135</v>
      </c>
      <c r="G27" s="13"/>
      <c r="H27" s="13"/>
    </row>
    <row r="28" spans="2:8">
      <c r="B28" s="19" t="s">
        <v>16</v>
      </c>
      <c r="C28" s="23">
        <v>17727</v>
      </c>
      <c r="D28" s="28">
        <f>C28*D10</f>
        <v>15422.49</v>
      </c>
      <c r="E28" s="21" t="s">
        <v>134</v>
      </c>
      <c r="G28" s="13"/>
      <c r="H28" s="13"/>
    </row>
    <row r="29" spans="2:8">
      <c r="B29" s="19" t="s">
        <v>17</v>
      </c>
      <c r="C29" s="23">
        <v>2886</v>
      </c>
      <c r="D29" s="24">
        <f>D27-D28</f>
        <v>4572.1200000000008</v>
      </c>
      <c r="E29" s="21" t="s">
        <v>114</v>
      </c>
      <c r="G29" s="13"/>
      <c r="H29" s="13"/>
    </row>
    <row r="30" spans="2:8">
      <c r="B30" s="19" t="s">
        <v>23</v>
      </c>
      <c r="C30" s="25"/>
      <c r="D30" s="26"/>
      <c r="E30" s="19"/>
      <c r="G30" s="13"/>
      <c r="H30" s="13"/>
    </row>
    <row r="31" spans="2:8">
      <c r="B31" s="33" t="s">
        <v>24</v>
      </c>
      <c r="C31" s="23">
        <v>2267</v>
      </c>
      <c r="D31" s="24">
        <f>C31*(1+D11)</f>
        <v>2539.0400000000004</v>
      </c>
      <c r="E31" s="21" t="s">
        <v>116</v>
      </c>
      <c r="G31" s="13"/>
      <c r="H31" s="13"/>
    </row>
    <row r="32" spans="2:8">
      <c r="B32" s="34" t="s">
        <v>74</v>
      </c>
      <c r="C32" s="23">
        <f>C29-C31</f>
        <v>619</v>
      </c>
      <c r="D32" s="24">
        <f>D29-D31</f>
        <v>2033.0800000000004</v>
      </c>
      <c r="E32" s="21" t="s">
        <v>117</v>
      </c>
      <c r="G32" s="13"/>
      <c r="H32" s="59"/>
    </row>
    <row r="33" spans="2:10">
      <c r="B33" s="34" t="s">
        <v>25</v>
      </c>
      <c r="C33" s="23">
        <v>90</v>
      </c>
      <c r="D33" s="24">
        <f>D13-C13*D14</f>
        <v>90</v>
      </c>
      <c r="E33" s="60" t="s">
        <v>118</v>
      </c>
      <c r="G33" s="13"/>
      <c r="H33" s="13"/>
    </row>
    <row r="34" spans="2:10">
      <c r="B34" s="19" t="s">
        <v>18</v>
      </c>
      <c r="C34" s="23">
        <v>529</v>
      </c>
      <c r="D34" s="24">
        <f>D32-D33</f>
        <v>1943.0800000000004</v>
      </c>
      <c r="E34" s="21" t="s">
        <v>119</v>
      </c>
      <c r="G34" s="13"/>
      <c r="H34" s="13"/>
    </row>
    <row r="35" spans="2:10">
      <c r="B35" s="19" t="s">
        <v>19</v>
      </c>
      <c r="C35" s="23">
        <v>238</v>
      </c>
      <c r="D35" s="24">
        <f>C35*(1+D15)</f>
        <v>297.5</v>
      </c>
      <c r="E35" s="21" t="s">
        <v>120</v>
      </c>
      <c r="G35" s="13"/>
      <c r="H35" s="13"/>
    </row>
    <row r="36" spans="2:10">
      <c r="B36" s="21" t="s">
        <v>20</v>
      </c>
      <c r="C36" s="30">
        <v>291</v>
      </c>
      <c r="D36" s="31">
        <f>D34-D35</f>
        <v>1645.5800000000004</v>
      </c>
      <c r="E36" s="21" t="s">
        <v>121</v>
      </c>
      <c r="G36" s="13"/>
      <c r="H36" s="13"/>
    </row>
    <row r="39" spans="2:10">
      <c r="B39" s="66" t="s">
        <v>107</v>
      </c>
      <c r="C39" s="66"/>
      <c r="D39" s="66"/>
    </row>
    <row r="40" spans="2:10">
      <c r="B40" s="21" t="s">
        <v>26</v>
      </c>
      <c r="C40" s="27"/>
    </row>
    <row r="41" spans="2:10">
      <c r="B41" s="19" t="s">
        <v>27</v>
      </c>
      <c r="C41" s="27"/>
    </row>
    <row r="42" spans="2:10">
      <c r="B42" s="19" t="s">
        <v>28</v>
      </c>
      <c r="C42" s="23">
        <v>412</v>
      </c>
      <c r="D42" s="28">
        <f>D20*(D27/365)</f>
        <v>1095.5950684931506</v>
      </c>
      <c r="E42" s="61" t="s">
        <v>122</v>
      </c>
    </row>
    <row r="43" spans="2:10">
      <c r="B43" s="19" t="s">
        <v>29</v>
      </c>
      <c r="C43" s="23">
        <v>2886</v>
      </c>
      <c r="D43" s="28">
        <f>D27/D21</f>
        <v>333.24349999999998</v>
      </c>
      <c r="E43" s="61" t="s">
        <v>128</v>
      </c>
      <c r="F43" s="22"/>
      <c r="G43" s="22"/>
      <c r="H43" s="22"/>
      <c r="I43" s="22"/>
    </row>
    <row r="44" spans="2:10">
      <c r="B44" s="19" t="s">
        <v>30</v>
      </c>
      <c r="C44" s="23">
        <v>2267</v>
      </c>
      <c r="D44" s="24">
        <f>D28/D22</f>
        <v>1713.61</v>
      </c>
      <c r="E44" s="21" t="s">
        <v>126</v>
      </c>
      <c r="G44" s="59"/>
      <c r="J44" s="59"/>
    </row>
    <row r="45" spans="2:10">
      <c r="B45" s="19" t="s">
        <v>31</v>
      </c>
      <c r="C45" s="23">
        <v>18</v>
      </c>
      <c r="D45" s="29">
        <v>20</v>
      </c>
      <c r="E45" s="21" t="s">
        <v>42</v>
      </c>
    </row>
    <row r="46" spans="2:10">
      <c r="B46" s="19" t="s">
        <v>32</v>
      </c>
      <c r="C46" s="23">
        <v>5583</v>
      </c>
      <c r="D46" s="24">
        <f>SUM(D42:D45)</f>
        <v>3162.4485684931506</v>
      </c>
      <c r="E46" s="21" t="s">
        <v>125</v>
      </c>
    </row>
    <row r="47" spans="2:10">
      <c r="B47" s="19" t="s">
        <v>15</v>
      </c>
      <c r="C47" s="23">
        <v>287</v>
      </c>
      <c r="D47" s="24">
        <f>C47-D19</f>
        <v>237</v>
      </c>
      <c r="E47" s="21" t="s">
        <v>124</v>
      </c>
    </row>
    <row r="48" spans="2:10">
      <c r="B48" s="21" t="s">
        <v>21</v>
      </c>
      <c r="C48" s="30">
        <v>5870</v>
      </c>
      <c r="D48" s="31">
        <f>SUM(D46:D47)</f>
        <v>3399.4485684931506</v>
      </c>
      <c r="E48" s="21" t="s">
        <v>136</v>
      </c>
    </row>
    <row r="49" spans="2:10">
      <c r="B49" s="19"/>
      <c r="C49" s="23"/>
      <c r="D49" s="23"/>
      <c r="E49" s="19"/>
    </row>
    <row r="50" spans="2:10">
      <c r="B50" s="21" t="s">
        <v>33</v>
      </c>
      <c r="C50" s="32"/>
      <c r="E50" s="19"/>
    </row>
    <row r="51" spans="2:10">
      <c r="B51" s="19" t="s">
        <v>34</v>
      </c>
      <c r="C51" s="32"/>
      <c r="E51" s="19"/>
    </row>
    <row r="52" spans="2:10">
      <c r="B52" s="33" t="s">
        <v>35</v>
      </c>
      <c r="C52" s="23">
        <v>50</v>
      </c>
      <c r="D52" s="55"/>
      <c r="E52" s="19" t="s">
        <v>111</v>
      </c>
    </row>
    <row r="53" spans="2:10">
      <c r="B53" s="33" t="s">
        <v>36</v>
      </c>
      <c r="C53" s="23">
        <v>3212</v>
      </c>
      <c r="D53" s="28">
        <f>D28/D23</f>
        <v>257.04149999999998</v>
      </c>
      <c r="E53" s="61" t="s">
        <v>127</v>
      </c>
      <c r="F53" s="22"/>
      <c r="G53" s="22"/>
      <c r="H53" s="22"/>
      <c r="I53" s="22"/>
    </row>
    <row r="54" spans="2:10">
      <c r="B54" s="33" t="s">
        <v>10</v>
      </c>
      <c r="C54" s="23">
        <v>100</v>
      </c>
      <c r="D54" s="29">
        <v>100</v>
      </c>
      <c r="E54" s="21" t="s">
        <v>73</v>
      </c>
    </row>
    <row r="55" spans="2:10">
      <c r="B55" s="33" t="s">
        <v>37</v>
      </c>
      <c r="C55" s="23">
        <v>18</v>
      </c>
      <c r="D55" s="29">
        <v>22</v>
      </c>
      <c r="E55" s="21" t="s">
        <v>42</v>
      </c>
      <c r="G55" s="59"/>
    </row>
    <row r="56" spans="2:10">
      <c r="B56" s="19" t="s">
        <v>38</v>
      </c>
      <c r="C56" s="23">
        <v>3380</v>
      </c>
      <c r="D56" s="24">
        <f>SUM(D53:D55)</f>
        <v>379.04149999999998</v>
      </c>
      <c r="E56" s="21" t="s">
        <v>129</v>
      </c>
    </row>
    <row r="57" spans="2:10">
      <c r="B57" s="19" t="s">
        <v>9</v>
      </c>
      <c r="C57" s="23">
        <v>760</v>
      </c>
      <c r="D57" s="24">
        <v>660</v>
      </c>
      <c r="E57" s="21" t="s">
        <v>73</v>
      </c>
      <c r="J57" s="59"/>
    </row>
    <row r="58" spans="2:10">
      <c r="B58" s="19" t="s">
        <v>39</v>
      </c>
      <c r="C58" s="23">
        <v>150</v>
      </c>
      <c r="D58" s="24">
        <f>C58+D18</f>
        <v>193</v>
      </c>
      <c r="E58" s="21" t="s">
        <v>130</v>
      </c>
    </row>
    <row r="59" spans="2:10">
      <c r="B59" s="19" t="s">
        <v>40</v>
      </c>
      <c r="C59" s="23">
        <v>1580</v>
      </c>
      <c r="D59" s="24">
        <f>C59+D36</f>
        <v>3225.5800000000004</v>
      </c>
      <c r="E59" s="21" t="s">
        <v>131</v>
      </c>
    </row>
    <row r="60" spans="2:10">
      <c r="B60" s="21" t="s">
        <v>41</v>
      </c>
      <c r="C60" s="30">
        <v>5870</v>
      </c>
      <c r="D60" s="31">
        <f>SUM(D56:D59)</f>
        <v>4457.6215000000002</v>
      </c>
      <c r="E60" s="22" t="s">
        <v>132</v>
      </c>
    </row>
    <row r="62" spans="2:10">
      <c r="B62" s="21" t="s">
        <v>22</v>
      </c>
      <c r="D62" s="56">
        <f>D36-(D46-D56)-(D27*D9)</f>
        <v>-537.98876849315036</v>
      </c>
      <c r="E62" s="72" t="s">
        <v>142</v>
      </c>
    </row>
    <row r="64" spans="2:10">
      <c r="E64" s="5" t="s">
        <v>110</v>
      </c>
    </row>
    <row r="65" spans="2:5">
      <c r="B65" s="5" t="s">
        <v>101</v>
      </c>
      <c r="D65" s="57">
        <f>D32/D33</f>
        <v>22.589777777777783</v>
      </c>
      <c r="E65" s="22" t="s">
        <v>138</v>
      </c>
    </row>
    <row r="66" spans="2:5">
      <c r="B66" s="5" t="s">
        <v>102</v>
      </c>
      <c r="D66" s="58">
        <f>D32/(D33+(D27*D9)*(1-D15))</f>
        <v>-5.6493475684065517</v>
      </c>
      <c r="E66" s="73" t="s">
        <v>137</v>
      </c>
    </row>
    <row r="69" spans="2:5">
      <c r="C69" s="81"/>
    </row>
  </sheetData>
  <mergeCells count="5">
    <mergeCell ref="B39:D39"/>
    <mergeCell ref="B2:F2"/>
    <mergeCell ref="B4:E4"/>
    <mergeCell ref="B5:E5"/>
    <mergeCell ref="B25:D25"/>
  </mergeCells>
  <phoneticPr fontId="16"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showGridLines="0" topLeftCell="A25" workbookViewId="0">
      <selection activeCell="C53" sqref="C53"/>
    </sheetView>
  </sheetViews>
  <sheetFormatPr defaultColWidth="15" defaultRowHeight="15.75" customHeight="1"/>
  <cols>
    <col min="1" max="1" width="34.7109375" style="44" customWidth="1"/>
    <col min="2" max="4" width="15" style="44"/>
    <col min="5" max="5" width="3.42578125" style="44" customWidth="1"/>
    <col min="6" max="16384" width="15" style="44"/>
  </cols>
  <sheetData>
    <row r="1" spans="1:8" ht="15.75" customHeight="1">
      <c r="A1" s="70" t="s">
        <v>90</v>
      </c>
      <c r="B1" s="70"/>
      <c r="C1" s="70"/>
      <c r="D1" s="70"/>
      <c r="E1" s="70"/>
      <c r="F1" s="70"/>
      <c r="G1" s="70"/>
      <c r="H1" s="70"/>
    </row>
    <row r="2" spans="1:8" ht="59.25" customHeight="1">
      <c r="A2" s="70"/>
      <c r="B2" s="70"/>
      <c r="C2" s="70"/>
      <c r="D2" s="70"/>
      <c r="E2" s="70"/>
      <c r="F2" s="70"/>
      <c r="G2" s="70"/>
      <c r="H2" s="70"/>
    </row>
    <row r="4" spans="1:8" ht="15.75" customHeight="1" thickBot="1">
      <c r="A4" s="52"/>
      <c r="B4" s="53"/>
      <c r="C4" s="53"/>
      <c r="D4" s="53"/>
      <c r="E4" s="54"/>
      <c r="F4" s="54"/>
      <c r="G4" s="54"/>
      <c r="H4" s="54"/>
    </row>
    <row r="5" spans="1:8" ht="15.75" customHeight="1">
      <c r="B5" s="69" t="s">
        <v>75</v>
      </c>
      <c r="C5" s="69"/>
      <c r="D5" s="69"/>
      <c r="F5" s="69" t="s">
        <v>76</v>
      </c>
      <c r="G5" s="69"/>
      <c r="H5" s="69"/>
    </row>
    <row r="6" spans="1:8" ht="15.75" customHeight="1">
      <c r="A6" s="45"/>
      <c r="B6" s="45" t="s">
        <v>77</v>
      </c>
      <c r="C6" s="45" t="s">
        <v>78</v>
      </c>
      <c r="D6" s="45" t="s">
        <v>79</v>
      </c>
      <c r="E6" s="46"/>
      <c r="F6" s="45" t="s">
        <v>47</v>
      </c>
      <c r="G6" s="45" t="s">
        <v>48</v>
      </c>
      <c r="H6" s="45" t="s">
        <v>49</v>
      </c>
    </row>
    <row r="7" spans="1:8" ht="15.75" customHeight="1">
      <c r="A7" s="47" t="s">
        <v>80</v>
      </c>
      <c r="B7" s="48">
        <v>360</v>
      </c>
      <c r="C7" s="48">
        <v>420</v>
      </c>
      <c r="D7" s="48">
        <v>1200</v>
      </c>
      <c r="E7" s="49"/>
      <c r="F7" s="48">
        <v>600</v>
      </c>
      <c r="G7" s="48">
        <v>240</v>
      </c>
      <c r="H7" s="48">
        <v>240</v>
      </c>
    </row>
    <row r="8" spans="1:8" ht="15.75" customHeight="1" thickBot="1">
      <c r="A8" s="52" t="s">
        <v>81</v>
      </c>
      <c r="B8" s="53">
        <v>510</v>
      </c>
      <c r="C8" s="53">
        <v>540</v>
      </c>
      <c r="D8" s="53">
        <v>1200</v>
      </c>
      <c r="E8" s="54"/>
      <c r="F8" s="54">
        <v>300</v>
      </c>
      <c r="G8" s="54">
        <v>120</v>
      </c>
      <c r="H8" s="54">
        <v>120</v>
      </c>
    </row>
    <row r="9" spans="1:8" ht="15.75" customHeight="1">
      <c r="A9" s="50"/>
      <c r="B9" s="48"/>
      <c r="C9" s="48"/>
      <c r="D9" s="48"/>
      <c r="E9" s="49"/>
      <c r="F9" s="48"/>
      <c r="G9" s="48"/>
      <c r="H9" s="48"/>
    </row>
    <row r="10" spans="1:8" ht="15.75" customHeight="1" thickBot="1">
      <c r="A10" s="52"/>
      <c r="B10" s="53"/>
      <c r="C10" s="53"/>
      <c r="D10" s="53"/>
      <c r="E10" s="54"/>
      <c r="F10" s="54"/>
      <c r="G10" s="54"/>
      <c r="H10" s="54"/>
    </row>
    <row r="11" spans="1:8" ht="15.75" customHeight="1">
      <c r="A11" s="50" t="s">
        <v>82</v>
      </c>
      <c r="B11" s="48">
        <v>180</v>
      </c>
      <c r="C11" s="48"/>
      <c r="D11" s="48"/>
      <c r="E11" s="49"/>
      <c r="F11" s="51"/>
      <c r="G11" s="51"/>
      <c r="H11" s="48"/>
    </row>
    <row r="12" spans="1:8" ht="15.75" customHeight="1">
      <c r="A12" s="50" t="s">
        <v>83</v>
      </c>
      <c r="B12" s="48">
        <v>210</v>
      </c>
      <c r="C12" s="48"/>
      <c r="D12" s="48"/>
      <c r="E12" s="49"/>
      <c r="F12" s="51"/>
      <c r="G12" s="51"/>
      <c r="H12" s="48"/>
    </row>
    <row r="13" spans="1:8" ht="15.75" customHeight="1">
      <c r="A13" s="50" t="s">
        <v>84</v>
      </c>
      <c r="B13" s="48">
        <v>90</v>
      </c>
      <c r="C13" s="48"/>
      <c r="D13" s="48"/>
      <c r="E13" s="49"/>
      <c r="F13" s="51"/>
      <c r="G13" s="51"/>
      <c r="H13" s="48"/>
    </row>
    <row r="14" spans="1:8" ht="15.75" customHeight="1">
      <c r="A14" s="50" t="s">
        <v>85</v>
      </c>
      <c r="B14" s="48">
        <v>300</v>
      </c>
      <c r="C14" s="48"/>
      <c r="D14" s="48"/>
      <c r="E14" s="49"/>
      <c r="F14" s="51"/>
      <c r="G14" s="51"/>
      <c r="H14" s="48"/>
    </row>
    <row r="15" spans="1:8" ht="15.75" customHeight="1">
      <c r="A15" s="50" t="s">
        <v>86</v>
      </c>
      <c r="B15" s="48">
        <v>180</v>
      </c>
      <c r="C15" s="48"/>
      <c r="D15" s="48"/>
      <c r="E15" s="49"/>
      <c r="F15" s="51"/>
      <c r="G15" s="51"/>
      <c r="H15" s="48"/>
    </row>
    <row r="16" spans="1:8" ht="28.5" customHeight="1">
      <c r="A16" s="50" t="s">
        <v>87</v>
      </c>
      <c r="B16" s="48">
        <v>30</v>
      </c>
      <c r="C16" s="48"/>
      <c r="D16" s="48"/>
      <c r="E16" s="49"/>
      <c r="F16" s="51"/>
      <c r="G16" s="51"/>
      <c r="H16" s="48"/>
    </row>
    <row r="17" spans="1:8" ht="15.75" customHeight="1">
      <c r="A17" s="50" t="s">
        <v>88</v>
      </c>
      <c r="B17" s="48">
        <v>300</v>
      </c>
      <c r="C17" s="48"/>
      <c r="D17" s="48"/>
      <c r="E17" s="49"/>
      <c r="F17" s="51"/>
      <c r="G17" s="51"/>
      <c r="H17" s="48"/>
    </row>
    <row r="18" spans="1:8" ht="15.75" customHeight="1" thickBot="1">
      <c r="A18" s="52" t="s">
        <v>89</v>
      </c>
      <c r="B18" s="53">
        <v>150</v>
      </c>
      <c r="C18" s="53"/>
      <c r="D18" s="53"/>
      <c r="E18" s="54"/>
      <c r="F18" s="54"/>
      <c r="G18" s="54"/>
      <c r="H18" s="54"/>
    </row>
    <row r="19" spans="1:8" ht="15.75" customHeight="1" thickBot="1"/>
    <row r="20" spans="1:8" ht="15.75" customHeight="1" thickBot="1">
      <c r="F20" s="14" t="s">
        <v>47</v>
      </c>
      <c r="G20" s="14" t="s">
        <v>48</v>
      </c>
      <c r="H20" s="14" t="s">
        <v>49</v>
      </c>
    </row>
    <row r="21" spans="1:8" ht="15.75" customHeight="1">
      <c r="A21" s="36" t="s">
        <v>50</v>
      </c>
      <c r="H21" s="16"/>
    </row>
    <row r="22" spans="1:8" ht="15.75" customHeight="1">
      <c r="A22" s="15" t="s">
        <v>51</v>
      </c>
      <c r="F22" s="77">
        <f>20%*F7</f>
        <v>120</v>
      </c>
      <c r="G22" s="77">
        <f>20%*G7</f>
        <v>48</v>
      </c>
      <c r="H22" s="37">
        <f>20%*H7</f>
        <v>48</v>
      </c>
    </row>
    <row r="23" spans="1:8" ht="15.75" customHeight="1" thickBot="1">
      <c r="A23" s="15" t="s">
        <v>52</v>
      </c>
      <c r="F23" s="38">
        <f>D8-(20%*D8)</f>
        <v>960</v>
      </c>
      <c r="G23" s="38">
        <f>F7-(20%*F7)</f>
        <v>480</v>
      </c>
      <c r="H23" s="38">
        <f>G7-G22</f>
        <v>192</v>
      </c>
    </row>
    <row r="24" spans="1:8" ht="15.75" customHeight="1">
      <c r="A24" s="36" t="s">
        <v>53</v>
      </c>
      <c r="F24" s="39">
        <f>SUM(F22:F23)</f>
        <v>1080</v>
      </c>
      <c r="G24" s="39">
        <f t="shared" ref="G24:H24" si="0">SUM(G22:G23)</f>
        <v>528</v>
      </c>
      <c r="H24" s="39">
        <f>80%*G7</f>
        <v>192</v>
      </c>
    </row>
    <row r="25" spans="1:8" ht="15.75" customHeight="1">
      <c r="A25" s="17"/>
      <c r="F25" s="17"/>
      <c r="G25" s="17"/>
      <c r="H25" s="17"/>
    </row>
    <row r="26" spans="1:8" ht="15.75" customHeight="1">
      <c r="A26" s="17" t="s">
        <v>54</v>
      </c>
      <c r="F26" s="17"/>
      <c r="G26" s="17"/>
      <c r="H26" s="17"/>
    </row>
    <row r="27" spans="1:8" ht="15.75" customHeight="1">
      <c r="A27" s="15" t="s">
        <v>55</v>
      </c>
      <c r="F27" s="78">
        <f>B8</f>
        <v>510</v>
      </c>
      <c r="G27" s="78">
        <f>C8</f>
        <v>540</v>
      </c>
      <c r="H27" s="78">
        <f>D7</f>
        <v>1200</v>
      </c>
    </row>
    <row r="28" spans="1:8" ht="15.75" customHeight="1">
      <c r="A28" s="15" t="s">
        <v>56</v>
      </c>
      <c r="F28" s="78">
        <v>180</v>
      </c>
      <c r="G28" s="78">
        <v>180</v>
      </c>
      <c r="H28" s="78">
        <v>180</v>
      </c>
    </row>
    <row r="29" spans="1:8" ht="15.75" customHeight="1">
      <c r="A29" s="15" t="s">
        <v>57</v>
      </c>
      <c r="F29" s="78">
        <v>0</v>
      </c>
      <c r="G29" s="78">
        <v>0</v>
      </c>
      <c r="H29" s="78">
        <f>B13</f>
        <v>90</v>
      </c>
    </row>
    <row r="30" spans="1:8" ht="15.75" customHeight="1">
      <c r="A30" s="15" t="s">
        <v>58</v>
      </c>
      <c r="F30" s="78">
        <v>0</v>
      </c>
      <c r="G30" s="78">
        <v>0</v>
      </c>
      <c r="H30" s="78">
        <f>B12</f>
        <v>210</v>
      </c>
    </row>
    <row r="31" spans="1:8" ht="15.75" customHeight="1">
      <c r="A31" s="15" t="s">
        <v>59</v>
      </c>
      <c r="F31" s="78">
        <v>0</v>
      </c>
      <c r="G31" s="78">
        <v>0</v>
      </c>
      <c r="H31" s="78">
        <f>B14</f>
        <v>300</v>
      </c>
    </row>
    <row r="32" spans="1:8" ht="15.75" customHeight="1" thickBot="1">
      <c r="A32" s="15" t="s">
        <v>60</v>
      </c>
      <c r="F32" s="79">
        <v>0</v>
      </c>
      <c r="G32" s="79">
        <f>B15</f>
        <v>180</v>
      </c>
      <c r="H32" s="79">
        <v>0</v>
      </c>
    </row>
    <row r="33" spans="1:9" ht="15.75" customHeight="1">
      <c r="A33" s="36" t="s">
        <v>61</v>
      </c>
      <c r="F33" s="78">
        <f>SUM(F27:F32)</f>
        <v>690</v>
      </c>
      <c r="G33" s="78">
        <f t="shared" ref="G33:H33" si="1">SUM(G27:G32)</f>
        <v>900</v>
      </c>
      <c r="H33" s="78">
        <f t="shared" si="1"/>
        <v>1980</v>
      </c>
      <c r="I33" s="80"/>
    </row>
    <row r="34" spans="1:9" ht="15.75" customHeight="1">
      <c r="A34" s="17"/>
      <c r="F34" s="17"/>
      <c r="G34" s="17"/>
      <c r="H34" s="17"/>
    </row>
    <row r="35" spans="1:9" ht="15.75" customHeight="1">
      <c r="A35" s="15" t="s">
        <v>62</v>
      </c>
      <c r="F35" s="39">
        <f>F24-F33</f>
        <v>390</v>
      </c>
      <c r="G35" s="78">
        <f>G24-G33</f>
        <v>-372</v>
      </c>
      <c r="H35" s="78">
        <f>H24-H33</f>
        <v>-1788</v>
      </c>
    </row>
    <row r="36" spans="1:9" ht="15.75" customHeight="1">
      <c r="A36" s="17"/>
      <c r="F36" s="17"/>
      <c r="G36" s="17"/>
      <c r="H36" s="17"/>
    </row>
    <row r="37" spans="1:9" ht="15.75" customHeight="1">
      <c r="A37" s="15" t="s">
        <v>63</v>
      </c>
      <c r="F37" s="16"/>
      <c r="G37" s="16"/>
      <c r="H37" s="16"/>
    </row>
    <row r="38" spans="1:9" ht="15.75" customHeight="1">
      <c r="A38" s="15" t="s">
        <v>64</v>
      </c>
      <c r="F38" s="39">
        <f>B17</f>
        <v>300</v>
      </c>
      <c r="G38" s="39">
        <f>F35</f>
        <v>390</v>
      </c>
      <c r="H38" s="78">
        <f>G38+G39</f>
        <v>18</v>
      </c>
    </row>
    <row r="39" spans="1:9" ht="15.75" customHeight="1" thickBot="1">
      <c r="A39" s="15" t="s">
        <v>65</v>
      </c>
      <c r="F39" s="38">
        <f>F35</f>
        <v>390</v>
      </c>
      <c r="G39" s="79">
        <f>G35</f>
        <v>-372</v>
      </c>
      <c r="H39" s="79">
        <f>H35</f>
        <v>-1788</v>
      </c>
    </row>
    <row r="40" spans="1:9" ht="15.75" customHeight="1">
      <c r="A40" s="15" t="s">
        <v>66</v>
      </c>
      <c r="F40" s="39"/>
      <c r="G40" s="40"/>
      <c r="H40" s="40"/>
    </row>
    <row r="41" spans="1:9" ht="15.75" customHeight="1" thickBot="1">
      <c r="A41" s="15" t="s">
        <v>67</v>
      </c>
      <c r="F41" s="38">
        <v>150</v>
      </c>
      <c r="G41" s="38">
        <v>150</v>
      </c>
      <c r="H41" s="38">
        <v>150</v>
      </c>
    </row>
    <row r="42" spans="1:9" ht="15.75" customHeight="1">
      <c r="A42" s="16"/>
      <c r="B42" s="16"/>
      <c r="C42" s="16"/>
      <c r="D42" s="16"/>
    </row>
    <row r="43" spans="1:9" ht="15.75" customHeight="1" thickBot="1">
      <c r="A43" s="18" t="s">
        <v>68</v>
      </c>
      <c r="F43" s="41">
        <f>SUM(F38:F41)</f>
        <v>840</v>
      </c>
      <c r="G43" s="41">
        <f t="shared" ref="G43:H43" si="2">SUM(G38:G41)</f>
        <v>168</v>
      </c>
      <c r="H43" s="41">
        <f t="shared" si="2"/>
        <v>-1620</v>
      </c>
    </row>
    <row r="45" spans="1:9" ht="15.75" customHeight="1">
      <c r="A45" s="44" t="s">
        <v>91</v>
      </c>
    </row>
    <row r="46" spans="1:9" ht="32.25" customHeight="1">
      <c r="A46" s="68" t="s">
        <v>141</v>
      </c>
      <c r="B46" s="68"/>
      <c r="C46" s="68"/>
      <c r="D46" s="68"/>
      <c r="E46" s="68"/>
      <c r="F46" s="68"/>
      <c r="G46" s="68"/>
      <c r="H46" s="68"/>
    </row>
    <row r="47" spans="1:9" ht="28.5" customHeight="1">
      <c r="A47" s="68"/>
      <c r="B47" s="68"/>
      <c r="C47" s="68"/>
      <c r="D47" s="68"/>
      <c r="E47" s="68"/>
      <c r="F47" s="68"/>
      <c r="G47" s="68"/>
      <c r="H47" s="68"/>
    </row>
  </sheetData>
  <mergeCells count="4">
    <mergeCell ref="A46:H47"/>
    <mergeCell ref="B5:D5"/>
    <mergeCell ref="F5:H5"/>
    <mergeCell ref="A1:H2"/>
  </mergeCells>
  <phoneticPr fontId="1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HW 1 Q1.a. R&amp;E Sales</vt:lpstr>
      <vt:lpstr>HW1 Q1.b. R&amp;E Sales</vt:lpstr>
      <vt:lpstr>HW1 Q2 Westmark</vt:lpstr>
    </vt:vector>
  </TitlesOfParts>
  <Company>Iowa State University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Karaca, Ilker [FIN]</dc:creator>
  <cp:lastModifiedBy>user</cp:lastModifiedBy>
  <dcterms:created xsi:type="dcterms:W3CDTF">2019-09-07T20:08:32Z</dcterms:created>
  <dcterms:modified xsi:type="dcterms:W3CDTF">2019-09-12T19:21:36Z</dcterms:modified>
</cp:coreProperties>
</file>